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Sheet1" sheetId="1" r:id="rId1"/>
    <sheet name="Sheet2" sheetId="2" r:id="rId2"/>
  </sheets>
  <definedNames>
    <definedName name="_xlnm.Print_Area" localSheetId="0">'Sheet1'!$A$1:$BJ$45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29 Days 80% salary 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I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29 Days 80% salary 
</t>
        </r>
      </text>
    </comment>
  </commentList>
</comments>
</file>

<file path=xl/sharedStrings.xml><?xml version="1.0" encoding="utf-8"?>
<sst xmlns="http://schemas.openxmlformats.org/spreadsheetml/2006/main" count="303" uniqueCount="136">
  <si>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</si>
  <si>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</si>
  <si>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</si>
  <si>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</si>
  <si>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</si>
  <si>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</si>
  <si>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</si>
  <si>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</si>
  <si>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</si>
  <si>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</si>
  <si>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</si>
  <si>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</si>
  <si>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</si>
  <si>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</si>
  <si>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</si>
  <si>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</si>
  <si>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</si>
  <si>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</si>
  <si>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</si>
  <si>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</si>
  <si>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</si>
  <si>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</si>
  <si>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</si>
  <si>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</si>
  <si>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</si>
  <si>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</si>
  <si>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</si>
  <si>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</si>
  <si>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</si>
  <si>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</si>
  <si>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</si>
  <si>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</si>
  <si>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</si>
  <si>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</si>
  <si>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</si>
  <si>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</si>
  <si>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</si>
  <si>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</si>
  <si>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</si>
  <si>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</si>
  <si>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</si>
  <si>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</si>
  <si>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</si>
  <si>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</si>
  <si>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</si>
  <si>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</si>
  <si>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</si>
  <si>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</si>
  <si>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</si>
  <si>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0</t>
  </si>
  <si>
    <t>PRINCIPAL</t>
  </si>
  <si>
    <t>MR. RAMESH MANDAL</t>
  </si>
  <si>
    <t>DR. AJAY MUKHOPADHYAY</t>
  </si>
  <si>
    <t>MR. JAY PRAKASH KUMAR</t>
  </si>
  <si>
    <t>PGT(BIO)</t>
  </si>
  <si>
    <t>MR. UTPAL KUMAR GHOSH</t>
  </si>
  <si>
    <t>MR. SUJIT BANERJEE</t>
  </si>
  <si>
    <t>PGT(MATHS)</t>
  </si>
  <si>
    <t>MR. GAJO MODI</t>
  </si>
  <si>
    <t>TGT (SANSK)</t>
  </si>
  <si>
    <t>PRT</t>
  </si>
  <si>
    <t>SMT. KHUSHI MAJUMDAR(SIRCAR)</t>
  </si>
  <si>
    <t>MR. JADAB MONDAL</t>
  </si>
  <si>
    <t>TGT(WE)</t>
  </si>
  <si>
    <t>TGT(AE)</t>
  </si>
  <si>
    <t>PRT(MUSIC)</t>
  </si>
  <si>
    <t>SMT. USHA KUMARI</t>
  </si>
  <si>
    <t xml:space="preserve">SUB-STAFF </t>
  </si>
  <si>
    <t>MR. GOURI SHANKAR RAM</t>
  </si>
  <si>
    <t>MR. BALAI HANSDA</t>
  </si>
  <si>
    <t>SUB-STAFF</t>
  </si>
  <si>
    <t>MR. NOTAN BOSE</t>
  </si>
  <si>
    <t>MR. BASUDEV MISTRY</t>
  </si>
  <si>
    <t>MR. SUDHIN MAJHI</t>
  </si>
  <si>
    <t>PREPARED BY</t>
  </si>
  <si>
    <t>CHECKED BY</t>
  </si>
  <si>
    <t>PGT(ECON)</t>
  </si>
  <si>
    <t>PGT(CHEM)</t>
  </si>
  <si>
    <t>LIBRARIAN</t>
  </si>
  <si>
    <t>SMT. SARITA PANDEY</t>
  </si>
  <si>
    <t>G.P.F.  Subs</t>
  </si>
  <si>
    <t>CPF-Subs (OWN SHARE)</t>
  </si>
  <si>
    <t>CPF-Subs (MGT SHARE)</t>
  </si>
  <si>
    <t>DR. BINOD KUMAR SINGH</t>
  </si>
  <si>
    <t>PGT (HINDI)</t>
  </si>
  <si>
    <t>TGT (SC.)</t>
  </si>
  <si>
    <t>PGT (PHYSICS)</t>
  </si>
  <si>
    <t>MR. ABHOY KUMAR GUPTA</t>
  </si>
  <si>
    <t>KENDRIYA VIDYALAYA CMERI DURGAPUR</t>
  </si>
  <si>
    <t>REMITTANCES</t>
  </si>
  <si>
    <t>MR. GOURAB SUTRADHAR</t>
  </si>
  <si>
    <t>MR. GOPAL MALLICK</t>
  </si>
  <si>
    <t>JSA</t>
  </si>
  <si>
    <t>GROSS</t>
  </si>
  <si>
    <t>DEDN</t>
  </si>
  <si>
    <t>NET</t>
  </si>
  <si>
    <t>DIFF</t>
  </si>
  <si>
    <t>Contribution to Associations</t>
  </si>
  <si>
    <t>LICENCE FEES</t>
  </si>
  <si>
    <t>W.E. CHARGES</t>
  </si>
  <si>
    <t>GRAND TOTAL</t>
  </si>
  <si>
    <t>PGT (COMP SC)</t>
  </si>
  <si>
    <t>MR. BASUDEB BHATTACHARYA</t>
  </si>
  <si>
    <t>HOUSE RENT ALLOWANCE/ D.HRA (18%)</t>
  </si>
  <si>
    <t>MR. NEERAJ KUMAR SHAHI</t>
  </si>
  <si>
    <t>MR. SAURABH KUMAR MAJUMDAR</t>
  </si>
  <si>
    <t>SMT. ANINDITA KUNDU</t>
  </si>
  <si>
    <t>TGT (ENG)</t>
  </si>
  <si>
    <t>MR. AJEET KUMAR SINGH</t>
  </si>
  <si>
    <t>SMT. SHRILEKHA UPADHYAY</t>
  </si>
  <si>
    <t>GROSS SALARY</t>
  </si>
  <si>
    <t>DEARNESS ALLOW. (42%)</t>
  </si>
  <si>
    <t>DA ON TRANSPORT  ALL0W.(42%)</t>
  </si>
  <si>
    <t>SUB-TOTAL (TEACHING)</t>
  </si>
  <si>
    <t>SUB-TOTAL (NON-TEACHING)</t>
  </si>
  <si>
    <t xml:space="preserve">MR.RAHUL RANJAN </t>
  </si>
  <si>
    <t>SSA</t>
  </si>
  <si>
    <t>A.I. ON 01.07.23</t>
  </si>
  <si>
    <t xml:space="preserve">MR.BIPLAB SARKAR </t>
  </si>
  <si>
    <t>MR.DINESH KUMAR</t>
  </si>
  <si>
    <t>TGT(P&amp;HE)</t>
  </si>
  <si>
    <t>PGT(ENGLISH)</t>
  </si>
  <si>
    <t xml:space="preserve">MR.AMITAVA MONDAL </t>
  </si>
  <si>
    <t>MISS. MOUMITA KUNDU</t>
  </si>
  <si>
    <t>PGT(GEOGRAPHY)</t>
  </si>
  <si>
    <t>Joined on 10.11.2023</t>
  </si>
  <si>
    <t>MS.SANJEEVANI</t>
  </si>
  <si>
    <t xml:space="preserve">MS.SONIYA SHARMA </t>
  </si>
  <si>
    <t>Joined on 12.12.2023 &amp; staff quarter alloted on 14.01.24</t>
  </si>
  <si>
    <t>Retirement on 29.02.2024</t>
  </si>
  <si>
    <t>07 DAYS HPL FROM 05.02.24 TO 08.02.24 &amp; 15.02.24 &amp; 17.02.24</t>
  </si>
  <si>
    <t xml:space="preserve"> 80% Basic pay due to ccl exceed more than 365 days</t>
  </si>
  <si>
    <t>12/15</t>
  </si>
  <si>
    <t>SALARY FOR THE MONTH OF FEBRUARY, 2024</t>
  </si>
  <si>
    <t>PASSED FOR PAYMENT FOR  Rs.31,88,297/- (RUPEES THIRTY ONE LACS EIGHTY EIGHT THOUSAND TWO HUNDRED NINETY SEVEN) ONLY</t>
  </si>
  <si>
    <t>NET AMOUNT Rs. 23,98,126/- (RUPEES TWENTY THREE LACS NINETY EIGHT THOUSANDS ONE HUNDRED TWENTY SIX) ONLY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</si>
</sst>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2"/>
      <color indexed="36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7030A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1"/>
      <color rgb="FFC00000"/>
      <name val="Calibri"/>
      <family val="2"/>
    </font>
    <font>
      <b/>
      <sz val="12"/>
      <color rgb="FF7030A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4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1" fontId="56" fillId="33" borderId="10" xfId="0" applyNumberFormat="1" applyFont="1" applyFill="1" applyBorder="1" applyAlignment="1">
      <alignment vertical="center" wrapText="1"/>
    </xf>
    <xf numFmtId="1" fontId="52" fillId="0" borderId="10" xfId="0" applyNumberFormat="1" applyFont="1" applyBorder="1" applyAlignment="1">
      <alignment vertical="center"/>
    </xf>
    <xf numFmtId="0" fontId="26" fillId="0" borderId="10" xfId="0" applyFont="1" applyFill="1" applyBorder="1" applyAlignment="1">
      <alignment wrapText="1"/>
    </xf>
    <xf numFmtId="1" fontId="56" fillId="0" borderId="10" xfId="0" applyNumberFormat="1" applyFont="1" applyBorder="1" applyAlignment="1">
      <alignment vertical="center"/>
    </xf>
    <xf numFmtId="1" fontId="56" fillId="0" borderId="10" xfId="0" applyNumberFormat="1" applyFont="1" applyFill="1" applyBorder="1" applyAlignment="1">
      <alignment vertical="center"/>
    </xf>
    <xf numFmtId="1" fontId="26" fillId="0" borderId="10" xfId="0" applyNumberFormat="1" applyFont="1" applyBorder="1" applyAlignment="1">
      <alignment vertical="center"/>
    </xf>
    <xf numFmtId="1" fontId="26" fillId="0" borderId="11" xfId="0" applyNumberFormat="1" applyFont="1" applyBorder="1" applyAlignment="1">
      <alignment vertical="center"/>
    </xf>
    <xf numFmtId="1" fontId="57" fillId="33" borderId="10" xfId="0" applyNumberFormat="1" applyFont="1" applyFill="1" applyBorder="1" applyAlignment="1" applyProtection="1">
      <alignment vertical="center" wrapText="1"/>
      <protection locked="0"/>
    </xf>
    <xf numFmtId="0" fontId="56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26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56" fillId="35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1" fontId="56" fillId="34" borderId="10" xfId="0" applyNumberFormat="1" applyFont="1" applyFill="1" applyBorder="1" applyAlignment="1">
      <alignment vertical="center" wrapText="1"/>
    </xf>
    <xf numFmtId="0" fontId="26" fillId="34" borderId="10" xfId="0" applyFont="1" applyFill="1" applyBorder="1" applyAlignment="1">
      <alignment vertical="center" wrapText="1"/>
    </xf>
    <xf numFmtId="1" fontId="26" fillId="34" borderId="10" xfId="0" applyNumberFormat="1" applyFont="1" applyFill="1" applyBorder="1" applyAlignment="1">
      <alignment vertical="center" wrapText="1"/>
    </xf>
    <xf numFmtId="1" fontId="25" fillId="0" borderId="10" xfId="0" applyNumberFormat="1" applyFont="1" applyBorder="1" applyAlignment="1">
      <alignment vertical="center"/>
    </xf>
    <xf numFmtId="1" fontId="56" fillId="34" borderId="10" xfId="0" applyNumberFormat="1" applyFont="1" applyFill="1" applyBorder="1" applyAlignment="1">
      <alignment vertical="center"/>
    </xf>
    <xf numFmtId="1" fontId="25" fillId="34" borderId="10" xfId="0" applyNumberFormat="1" applyFont="1" applyFill="1" applyBorder="1" applyAlignment="1">
      <alignment vertical="center"/>
    </xf>
    <xf numFmtId="49" fontId="25" fillId="0" borderId="10" xfId="0" applyNumberFormat="1" applyFont="1" applyBorder="1" applyAlignment="1">
      <alignment horizontal="right" vertical="center"/>
    </xf>
    <xf numFmtId="1" fontId="26" fillId="34" borderId="10" xfId="0" applyNumberFormat="1" applyFont="1" applyFill="1" applyBorder="1" applyAlignment="1">
      <alignment vertical="center"/>
    </xf>
    <xf numFmtId="1" fontId="25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28" fillId="0" borderId="10" xfId="0" applyNumberFormat="1" applyFont="1" applyBorder="1" applyAlignment="1">
      <alignment vertical="center"/>
    </xf>
    <xf numFmtId="1" fontId="26" fillId="0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wrapText="1"/>
    </xf>
    <xf numFmtId="1" fontId="59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1" fontId="26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" fontId="59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vertical="center" textRotation="90" wrapText="1"/>
      <protection locked="0"/>
    </xf>
    <xf numFmtId="0" fontId="2" fillId="0" borderId="10" xfId="0" applyFont="1" applyFill="1" applyBorder="1" applyAlignment="1" applyProtection="1">
      <alignment horizontal="left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textRotation="90" wrapText="1"/>
      <protection locked="0"/>
    </xf>
    <xf numFmtId="0" fontId="2" fillId="35" borderId="10" xfId="0" applyFont="1" applyFill="1" applyBorder="1" applyAlignment="1" applyProtection="1">
      <alignment horizontal="center" vertical="center" textRotation="90" wrapText="1"/>
      <protection locked="0"/>
    </xf>
    <xf numFmtId="0" fontId="2" fillId="34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vertical="justify" textRotation="90" wrapText="1"/>
      <protection locked="0"/>
    </xf>
    <xf numFmtId="0" fontId="26" fillId="0" borderId="10" xfId="0" applyFont="1" applyFill="1" applyBorder="1" applyAlignment="1">
      <alignment vertical="center"/>
    </xf>
    <xf numFmtId="1" fontId="26" fillId="33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49" fontId="26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 applyProtection="1">
      <alignment/>
      <protection locked="0"/>
    </xf>
    <xf numFmtId="0" fontId="52" fillId="0" borderId="10" xfId="0" applyFont="1" applyFill="1" applyBorder="1" applyAlignment="1" applyProtection="1">
      <alignment horizontal="left"/>
      <protection locked="0"/>
    </xf>
    <xf numFmtId="0" fontId="5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1" fontId="26" fillId="0" borderId="11" xfId="0" applyNumberFormat="1" applyFont="1" applyFill="1" applyBorder="1" applyAlignment="1">
      <alignment vertical="center"/>
    </xf>
    <xf numFmtId="1" fontId="26" fillId="0" borderId="10" xfId="0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left"/>
      <protection locked="0"/>
    </xf>
    <xf numFmtId="0" fontId="26" fillId="0" borderId="10" xfId="0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0" fontId="62" fillId="0" borderId="10" xfId="0" applyFont="1" applyFill="1" applyBorder="1" applyAlignment="1" applyProtection="1">
      <alignment/>
      <protection locked="0"/>
    </xf>
    <xf numFmtId="0" fontId="63" fillId="0" borderId="10" xfId="0" applyFont="1" applyFill="1" applyBorder="1" applyAlignment="1" applyProtection="1">
      <alignment wrapText="1"/>
      <protection locked="0"/>
    </xf>
    <xf numFmtId="0" fontId="63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right" vertical="center" wrapText="1"/>
    </xf>
    <xf numFmtId="1" fontId="26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/>
    </xf>
    <xf numFmtId="0" fontId="5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4" fillId="0" borderId="10" xfId="0" applyFont="1" applyFill="1" applyBorder="1" applyAlignment="1">
      <alignment vertical="center"/>
    </xf>
    <xf numFmtId="1" fontId="54" fillId="0" borderId="10" xfId="0" applyNumberFormat="1" applyFont="1" applyFill="1" applyBorder="1" applyAlignment="1">
      <alignment horizontal="right" vertical="center" wrapText="1"/>
    </xf>
    <xf numFmtId="1" fontId="54" fillId="0" borderId="10" xfId="0" applyNumberFormat="1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1" fontId="54" fillId="0" borderId="10" xfId="0" applyNumberFormat="1" applyFont="1" applyFill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1" fontId="26" fillId="36" borderId="10" xfId="0" applyNumberFormat="1" applyFont="1" applyFill="1" applyBorder="1" applyAlignment="1">
      <alignment vertical="center"/>
    </xf>
    <xf numFmtId="0" fontId="35" fillId="0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vertical="center"/>
    </xf>
    <xf numFmtId="1" fontId="25" fillId="36" borderId="10" xfId="0" applyNumberFormat="1" applyFont="1" applyFill="1" applyBorder="1" applyAlignment="1">
      <alignment vertical="center"/>
    </xf>
    <xf numFmtId="1" fontId="28" fillId="0" borderId="10" xfId="0" applyNumberFormat="1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/>
    </xf>
    <xf numFmtId="49" fontId="36" fillId="0" borderId="10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/>
    </xf>
    <xf numFmtId="0" fontId="26" fillId="0" borderId="12" xfId="0" applyFont="1" applyFill="1" applyBorder="1" applyAlignment="1">
      <alignment horizontal="center"/>
    </xf>
    <xf numFmtId="1" fontId="54" fillId="34" borderId="10" xfId="0" applyNumberFormat="1" applyFont="1" applyFill="1" applyBorder="1" applyAlignment="1">
      <alignment vertical="center"/>
    </xf>
    <xf numFmtId="1" fontId="26" fillId="37" borderId="10" xfId="0" applyNumberFormat="1" applyFont="1" applyFill="1" applyBorder="1" applyAlignment="1">
      <alignment horizontal="right" vertical="center" wrapText="1"/>
    </xf>
    <xf numFmtId="1" fontId="26" fillId="37" borderId="10" xfId="0" applyNumberFormat="1" applyFont="1" applyFill="1" applyBorder="1" applyAlignment="1">
      <alignment vertical="center" wrapText="1"/>
    </xf>
    <xf numFmtId="0" fontId="60" fillId="37" borderId="10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56" fillId="0" borderId="14" xfId="0" applyFont="1" applyFill="1" applyBorder="1" applyAlignment="1">
      <alignment horizontal="left"/>
    </xf>
    <xf numFmtId="0" fontId="59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" fontId="57" fillId="33" borderId="22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" fontId="57" fillId="33" borderId="24" xfId="0" applyNumberFormat="1" applyFont="1" applyFill="1" applyBorder="1" applyAlignment="1" applyProtection="1">
      <alignment vertical="center" wrapText="1"/>
      <protection locked="0"/>
    </xf>
    <xf numFmtId="0" fontId="56" fillId="0" borderId="12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6" fillId="0" borderId="12" xfId="0" applyFont="1" applyFill="1" applyBorder="1" applyAlignment="1">
      <alignment horizontal="right"/>
    </xf>
    <xf numFmtId="0" fontId="56" fillId="0" borderId="11" xfId="0" applyFont="1" applyFill="1" applyBorder="1" applyAlignment="1">
      <alignment horizontal="right"/>
    </xf>
    <xf numFmtId="1" fontId="56" fillId="0" borderId="12" xfId="0" applyNumberFormat="1" applyFont="1" applyFill="1" applyBorder="1" applyAlignment="1">
      <alignment horizontal="right"/>
    </xf>
    <xf numFmtId="1" fontId="56" fillId="0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4"/>
  <sheetViews>
    <sheetView tabSelected="1" zoomScale="85" zoomScaleNormal="85" zoomScalePageLayoutView="0" workbookViewId="0" topLeftCell="A22">
      <selection activeCell="M44" sqref="M44"/>
    </sheetView>
  </sheetViews>
  <sheetFormatPr defaultColWidth="9.140625" defaultRowHeight="15"/>
  <cols>
    <col min="1" max="1" width="3.28125" style="1" customWidth="1"/>
    <col min="2" max="2" width="9.421875" style="3" customWidth="1"/>
    <col min="3" max="3" width="34.8515625" style="1" customWidth="1"/>
    <col min="4" max="4" width="12.140625" style="1" customWidth="1"/>
    <col min="5" max="5" width="3.28125" style="1" customWidth="1"/>
    <col min="6" max="6" width="3.140625" style="1" customWidth="1"/>
    <col min="7" max="7" width="3.28125" style="1" customWidth="1"/>
    <col min="8" max="8" width="5.7109375" style="1" customWidth="1"/>
    <col min="9" max="9" width="9.00390625" style="1" customWidth="1"/>
    <col min="10" max="10" width="2.7109375" style="1" customWidth="1"/>
    <col min="11" max="11" width="8.7109375" style="1" customWidth="1"/>
    <col min="12" max="12" width="8.00390625" style="1" customWidth="1"/>
    <col min="13" max="13" width="7.00390625" style="1" customWidth="1"/>
    <col min="14" max="14" width="8.7109375" style="1" customWidth="1"/>
    <col min="15" max="15" width="8.8515625" style="1" customWidth="1"/>
    <col min="16" max="16" width="6.7109375" style="1" customWidth="1"/>
    <col min="17" max="17" width="5.7109375" style="1" customWidth="1"/>
    <col min="18" max="18" width="3.7109375" style="1" customWidth="1"/>
    <col min="19" max="19" width="2.28125" style="1" customWidth="1"/>
    <col min="20" max="20" width="3.28125" style="1" customWidth="1"/>
    <col min="21" max="21" width="2.7109375" style="1" customWidth="1"/>
    <col min="22" max="22" width="4.00390625" style="1" customWidth="1"/>
    <col min="23" max="23" width="4.28125" style="1" customWidth="1"/>
    <col min="24" max="24" width="4.57421875" style="1" customWidth="1"/>
    <col min="25" max="26" width="3.28125" style="1" customWidth="1"/>
    <col min="27" max="27" width="6.140625" style="1" customWidth="1"/>
    <col min="28" max="28" width="6.7109375" style="1" customWidth="1"/>
    <col min="29" max="29" width="9.28125" style="1" customWidth="1"/>
    <col min="30" max="30" width="8.7109375" style="1" customWidth="1"/>
    <col min="31" max="31" width="6.7109375" style="1" customWidth="1"/>
    <col min="32" max="32" width="7.8515625" style="1" customWidth="1"/>
    <col min="33" max="33" width="7.28125" style="2" customWidth="1"/>
    <col min="34" max="34" width="8.28125" style="1" customWidth="1"/>
    <col min="35" max="35" width="8.140625" style="1" customWidth="1"/>
    <col min="36" max="36" width="3.140625" style="1" customWidth="1"/>
    <col min="37" max="37" width="4.140625" style="1" customWidth="1"/>
    <col min="38" max="38" width="3.28125" style="1" customWidth="1"/>
    <col min="39" max="39" width="4.421875" style="1" customWidth="1"/>
    <col min="40" max="40" width="2.57421875" style="1" customWidth="1"/>
    <col min="41" max="41" width="6.421875" style="1" customWidth="1"/>
    <col min="42" max="42" width="3.7109375" style="1" customWidth="1"/>
    <col min="43" max="43" width="8.421875" style="1" customWidth="1"/>
    <col min="44" max="44" width="7.8515625" style="1" customWidth="1"/>
    <col min="45" max="45" width="5.00390625" style="1" customWidth="1"/>
    <col min="46" max="46" width="7.28125" style="1" customWidth="1"/>
    <col min="47" max="47" width="6.00390625" style="1" customWidth="1"/>
    <col min="48" max="48" width="4.421875" style="1" customWidth="1"/>
    <col min="49" max="50" width="3.7109375" style="1" customWidth="1"/>
    <col min="51" max="51" width="2.57421875" style="1" customWidth="1"/>
    <col min="52" max="52" width="5.7109375" style="1" customWidth="1"/>
    <col min="53" max="53" width="2.28125" style="1" customWidth="1"/>
    <col min="54" max="54" width="7.00390625" style="1" customWidth="1"/>
    <col min="55" max="55" width="3.57421875" style="1" customWidth="1"/>
    <col min="56" max="56" width="3.00390625" style="1" customWidth="1"/>
    <col min="57" max="57" width="6.421875" style="1" customWidth="1"/>
    <col min="58" max="58" width="2.57421875" style="1" customWidth="1"/>
    <col min="59" max="59" width="5.8515625" style="1" customWidth="1"/>
    <col min="60" max="60" width="8.00390625" style="1" customWidth="1"/>
    <col min="61" max="61" width="9.421875" style="1" customWidth="1"/>
    <col min="62" max="62" width="23.421875" style="1" customWidth="1"/>
    <col min="63" max="16384" width="9.140625" style="1" customWidth="1"/>
  </cols>
  <sheetData>
    <row r="1" spans="1:62" ht="18.75">
      <c r="A1" s="117" t="s">
        <v>88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</row>
    <row r="2" spans="1:62" ht="15.75">
      <c r="A2" s="118" t="s">
        <v>133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</row>
    <row r="3" spans="1:62" s="2" customFormat="1" ht="148.5" customHeight="1">
      <c r="A3" s="52" t="s">
        <v>0</v>
      </c>
      <c r="B3" s="53" t="s">
        <v>1</v>
      </c>
      <c r="C3" s="54" t="s">
        <v>2</v>
      </c>
      <c r="D3" s="54" t="s">
        <v>3</v>
      </c>
      <c r="E3" s="26" t="s">
        <v>4</v>
      </c>
      <c r="F3" s="26" t="s">
        <v>5</v>
      </c>
      <c r="G3" s="26" t="s">
        <v>6</v>
      </c>
      <c r="H3" s="52" t="s">
        <v>7</v>
      </c>
      <c r="I3" s="26" t="s">
        <v>8</v>
      </c>
      <c r="J3" s="26" t="s">
        <v>9</v>
      </c>
      <c r="K3" s="26" t="s">
        <v>111</v>
      </c>
      <c r="L3" s="26" t="s">
        <v>10</v>
      </c>
      <c r="M3" s="58" t="s">
        <v>112</v>
      </c>
      <c r="N3" s="26" t="s">
        <v>103</v>
      </c>
      <c r="O3" s="55" t="s">
        <v>12</v>
      </c>
      <c r="P3" s="55" t="s">
        <v>13</v>
      </c>
      <c r="Q3" s="26" t="s">
        <v>14</v>
      </c>
      <c r="R3" s="26" t="s">
        <v>17</v>
      </c>
      <c r="S3" s="26" t="s">
        <v>19</v>
      </c>
      <c r="T3" s="26" t="s">
        <v>20</v>
      </c>
      <c r="U3" s="26" t="s">
        <v>21</v>
      </c>
      <c r="V3" s="26" t="s">
        <v>22</v>
      </c>
      <c r="W3" s="26" t="s">
        <v>23</v>
      </c>
      <c r="X3" s="26" t="s">
        <v>18</v>
      </c>
      <c r="Y3" s="26" t="s">
        <v>15</v>
      </c>
      <c r="Z3" s="55" t="s">
        <v>11</v>
      </c>
      <c r="AA3" s="26" t="s">
        <v>24</v>
      </c>
      <c r="AB3" s="26" t="s">
        <v>16</v>
      </c>
      <c r="AC3" s="56" t="s">
        <v>110</v>
      </c>
      <c r="AD3" s="26" t="s">
        <v>25</v>
      </c>
      <c r="AE3" s="26" t="s">
        <v>26</v>
      </c>
      <c r="AF3" s="26" t="s">
        <v>27</v>
      </c>
      <c r="AG3" s="26" t="s">
        <v>28</v>
      </c>
      <c r="AH3" s="21" t="s">
        <v>29</v>
      </c>
      <c r="AI3" s="21" t="s">
        <v>12</v>
      </c>
      <c r="AJ3" s="26" t="s">
        <v>30</v>
      </c>
      <c r="AK3" s="26" t="s">
        <v>31</v>
      </c>
      <c r="AL3" s="26" t="s">
        <v>32</v>
      </c>
      <c r="AM3" s="26" t="s">
        <v>33</v>
      </c>
      <c r="AN3" s="26" t="s">
        <v>32</v>
      </c>
      <c r="AO3" s="59" t="s">
        <v>97</v>
      </c>
      <c r="AP3" s="26" t="s">
        <v>34</v>
      </c>
      <c r="AQ3" s="26" t="s">
        <v>80</v>
      </c>
      <c r="AR3" s="26" t="s">
        <v>35</v>
      </c>
      <c r="AS3" s="26" t="s">
        <v>36</v>
      </c>
      <c r="AT3" s="26" t="s">
        <v>81</v>
      </c>
      <c r="AU3" s="55" t="s">
        <v>82</v>
      </c>
      <c r="AV3" s="26" t="s">
        <v>37</v>
      </c>
      <c r="AW3" s="26" t="s">
        <v>32</v>
      </c>
      <c r="AX3" s="58" t="s">
        <v>38</v>
      </c>
      <c r="AY3" s="26" t="s">
        <v>32</v>
      </c>
      <c r="AZ3" s="26" t="s">
        <v>39</v>
      </c>
      <c r="BA3" s="57" t="s">
        <v>11</v>
      </c>
      <c r="BB3" s="26" t="s">
        <v>40</v>
      </c>
      <c r="BC3" s="26" t="s">
        <v>41</v>
      </c>
      <c r="BD3" s="26" t="s">
        <v>42</v>
      </c>
      <c r="BE3" s="26" t="s">
        <v>43</v>
      </c>
      <c r="BF3" s="26" t="s">
        <v>44</v>
      </c>
      <c r="BG3" s="26" t="s">
        <v>45</v>
      </c>
      <c r="BH3" s="56" t="s">
        <v>46</v>
      </c>
      <c r="BI3" s="56" t="s">
        <v>47</v>
      </c>
      <c r="BJ3" s="26" t="s">
        <v>48</v>
      </c>
    </row>
    <row r="4" spans="1:62" ht="15.75">
      <c r="A4" s="18">
        <v>1</v>
      </c>
      <c r="B4" s="87">
        <v>62027</v>
      </c>
      <c r="C4" s="88" t="s">
        <v>118</v>
      </c>
      <c r="D4" s="65" t="s">
        <v>50</v>
      </c>
      <c r="E4" s="18">
        <v>12</v>
      </c>
      <c r="F4" s="18">
        <v>1</v>
      </c>
      <c r="G4" s="18">
        <v>1</v>
      </c>
      <c r="H4" s="18">
        <v>29</v>
      </c>
      <c r="I4" s="94">
        <v>99800</v>
      </c>
      <c r="J4" s="18">
        <v>0</v>
      </c>
      <c r="K4" s="12">
        <f>ROUND((I4)*46%,0)</f>
        <v>45908</v>
      </c>
      <c r="L4" s="30">
        <v>3600</v>
      </c>
      <c r="M4" s="12">
        <f>ROUND((L4)*46%,0)</f>
        <v>1656</v>
      </c>
      <c r="N4" s="12">
        <v>0</v>
      </c>
      <c r="O4" s="31">
        <f aca="true" t="shared" si="0" ref="O4:O13">ROUND((AH4*140%),0)</f>
        <v>20399</v>
      </c>
      <c r="P4" s="32">
        <v>0</v>
      </c>
      <c r="Q4" s="10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27">
        <v>0</v>
      </c>
      <c r="AA4" s="10">
        <v>0</v>
      </c>
      <c r="AB4" s="7">
        <v>0</v>
      </c>
      <c r="AC4" s="25">
        <f aca="true" t="shared" si="1" ref="AC4:AC36">SUM(I4:AB4)</f>
        <v>171363</v>
      </c>
      <c r="AD4" s="108">
        <v>31000</v>
      </c>
      <c r="AE4" s="13">
        <v>200</v>
      </c>
      <c r="AF4" s="12">
        <f>880+156</f>
        <v>1036</v>
      </c>
      <c r="AG4" s="61">
        <v>1333</v>
      </c>
      <c r="AH4" s="28">
        <f>ROUND(((I4+K4)*10%),0)</f>
        <v>14571</v>
      </c>
      <c r="AI4" s="28">
        <f>O4</f>
        <v>20399</v>
      </c>
      <c r="AJ4" s="20">
        <v>0</v>
      </c>
      <c r="AK4" s="20">
        <v>0</v>
      </c>
      <c r="AL4" s="15">
        <v>0</v>
      </c>
      <c r="AM4" s="20">
        <v>0</v>
      </c>
      <c r="AN4" s="15">
        <v>0</v>
      </c>
      <c r="AO4" s="20">
        <v>0</v>
      </c>
      <c r="AP4" s="20">
        <v>0</v>
      </c>
      <c r="AQ4" s="12">
        <v>0</v>
      </c>
      <c r="AR4" s="10">
        <v>0</v>
      </c>
      <c r="AS4" s="30">
        <v>0</v>
      </c>
      <c r="AT4" s="10">
        <v>0</v>
      </c>
      <c r="AU4" s="29">
        <f aca="true" t="shared" si="2" ref="AU4:AU35">P4</f>
        <v>0</v>
      </c>
      <c r="AV4" s="20">
        <v>0</v>
      </c>
      <c r="AW4" s="15">
        <v>0</v>
      </c>
      <c r="AX4" s="20">
        <v>0</v>
      </c>
      <c r="AY4" s="15">
        <v>0</v>
      </c>
      <c r="AZ4" s="10">
        <v>120</v>
      </c>
      <c r="BA4" s="28">
        <f aca="true" t="shared" si="3" ref="BA4:BA36">Z4</f>
        <v>0</v>
      </c>
      <c r="BB4" s="20">
        <v>0</v>
      </c>
      <c r="BC4" s="20">
        <v>0</v>
      </c>
      <c r="BD4" s="20">
        <v>0</v>
      </c>
      <c r="BE4" s="20">
        <v>0</v>
      </c>
      <c r="BF4" s="20">
        <v>0</v>
      </c>
      <c r="BG4" s="20">
        <v>0</v>
      </c>
      <c r="BH4" s="25">
        <f aca="true" t="shared" si="4" ref="BH4:BH36">SUM(AD4:BG4)</f>
        <v>68659</v>
      </c>
      <c r="BI4" s="25">
        <f aca="true" t="shared" si="5" ref="BI4:BI36">SUM(AC4-BH4)</f>
        <v>102704</v>
      </c>
      <c r="BJ4" s="14"/>
    </row>
    <row r="5" spans="1:62" ht="25.5">
      <c r="A5" s="18">
        <v>2</v>
      </c>
      <c r="B5" s="87">
        <v>36024</v>
      </c>
      <c r="C5" s="88" t="s">
        <v>51</v>
      </c>
      <c r="D5" s="65" t="s">
        <v>76</v>
      </c>
      <c r="E5" s="18">
        <v>10</v>
      </c>
      <c r="F5" s="18">
        <v>1</v>
      </c>
      <c r="G5" s="18">
        <v>1</v>
      </c>
      <c r="H5" s="18">
        <v>29</v>
      </c>
      <c r="I5" s="60">
        <v>87400</v>
      </c>
      <c r="J5" s="18">
        <v>0</v>
      </c>
      <c r="K5" s="12">
        <f aca="true" t="shared" si="6" ref="K5:K27">ROUND((I5)*46%,0)</f>
        <v>40204</v>
      </c>
      <c r="L5" s="30">
        <v>3600</v>
      </c>
      <c r="M5" s="12">
        <f aca="true" t="shared" si="7" ref="M5:M27">ROUND((L5)*46%,0)</f>
        <v>1656</v>
      </c>
      <c r="N5" s="12">
        <f>ROUND(((I5)*18%),0)</f>
        <v>15732</v>
      </c>
      <c r="O5" s="31">
        <f t="shared" si="0"/>
        <v>0</v>
      </c>
      <c r="P5" s="32">
        <v>0</v>
      </c>
      <c r="Q5" s="10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27">
        <v>0</v>
      </c>
      <c r="AA5" s="10">
        <v>0</v>
      </c>
      <c r="AB5" s="7">
        <v>0</v>
      </c>
      <c r="AC5" s="25">
        <f t="shared" si="1"/>
        <v>148592</v>
      </c>
      <c r="AD5" s="108">
        <v>30000</v>
      </c>
      <c r="AE5" s="13">
        <v>200</v>
      </c>
      <c r="AF5" s="12">
        <v>0</v>
      </c>
      <c r="AG5" s="61">
        <v>0</v>
      </c>
      <c r="AH5" s="28">
        <v>0</v>
      </c>
      <c r="AI5" s="28">
        <f>O5</f>
        <v>0</v>
      </c>
      <c r="AJ5" s="20">
        <v>0</v>
      </c>
      <c r="AK5" s="20">
        <v>0</v>
      </c>
      <c r="AL5" s="15">
        <v>0</v>
      </c>
      <c r="AM5" s="20">
        <v>0</v>
      </c>
      <c r="AN5" s="15">
        <v>0</v>
      </c>
      <c r="AO5" s="20">
        <v>0</v>
      </c>
      <c r="AP5" s="20">
        <v>0</v>
      </c>
      <c r="AQ5" s="12">
        <v>25000</v>
      </c>
      <c r="AR5" s="10">
        <v>0</v>
      </c>
      <c r="AS5" s="30">
        <v>0</v>
      </c>
      <c r="AT5" s="10">
        <v>0</v>
      </c>
      <c r="AU5" s="29">
        <f>P5</f>
        <v>0</v>
      </c>
      <c r="AV5" s="20">
        <v>0</v>
      </c>
      <c r="AW5" s="15">
        <v>0</v>
      </c>
      <c r="AX5" s="20">
        <v>0</v>
      </c>
      <c r="AY5" s="15">
        <v>0</v>
      </c>
      <c r="AZ5" s="10">
        <v>60</v>
      </c>
      <c r="BA5" s="28">
        <f>Z5</f>
        <v>0</v>
      </c>
      <c r="BB5" s="20">
        <v>0</v>
      </c>
      <c r="BC5" s="20">
        <v>0</v>
      </c>
      <c r="BD5" s="20">
        <v>0</v>
      </c>
      <c r="BE5" s="20">
        <v>0</v>
      </c>
      <c r="BF5" s="20">
        <v>0</v>
      </c>
      <c r="BG5" s="20">
        <v>0</v>
      </c>
      <c r="BH5" s="25">
        <f>SUM(AD5:BG5)</f>
        <v>55260</v>
      </c>
      <c r="BI5" s="25">
        <f>SUM(AC5-BH5)</f>
        <v>93332</v>
      </c>
      <c r="BJ5" s="14" t="s">
        <v>117</v>
      </c>
    </row>
    <row r="6" spans="1:62" s="62" customFormat="1" ht="21" customHeight="1">
      <c r="A6" s="18">
        <v>3</v>
      </c>
      <c r="B6" s="87">
        <v>35808</v>
      </c>
      <c r="C6" s="88" t="s">
        <v>52</v>
      </c>
      <c r="D6" s="102" t="s">
        <v>77</v>
      </c>
      <c r="E6" s="60">
        <v>10</v>
      </c>
      <c r="F6" s="60">
        <v>1</v>
      </c>
      <c r="G6" s="60">
        <v>1</v>
      </c>
      <c r="H6" s="18">
        <v>29</v>
      </c>
      <c r="I6" s="60">
        <v>87400</v>
      </c>
      <c r="J6" s="60">
        <v>0</v>
      </c>
      <c r="K6" s="12">
        <f t="shared" si="6"/>
        <v>40204</v>
      </c>
      <c r="L6" s="12">
        <v>3600</v>
      </c>
      <c r="M6" s="12">
        <f t="shared" si="7"/>
        <v>1656</v>
      </c>
      <c r="N6" s="12">
        <v>0</v>
      </c>
      <c r="O6" s="31">
        <f t="shared" si="0"/>
        <v>0</v>
      </c>
      <c r="P6" s="34">
        <v>0</v>
      </c>
      <c r="Q6" s="12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29">
        <v>0</v>
      </c>
      <c r="AA6" s="12">
        <v>0</v>
      </c>
      <c r="AB6" s="61">
        <v>0</v>
      </c>
      <c r="AC6" s="25">
        <f t="shared" si="1"/>
        <v>132860</v>
      </c>
      <c r="AD6" s="108">
        <v>26000</v>
      </c>
      <c r="AE6" s="13">
        <v>200</v>
      </c>
      <c r="AF6" s="12">
        <f>880+156</f>
        <v>1036</v>
      </c>
      <c r="AG6" s="61">
        <v>481</v>
      </c>
      <c r="AH6" s="28">
        <v>0</v>
      </c>
      <c r="AI6" s="28">
        <f>O6</f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12">
        <v>18000</v>
      </c>
      <c r="AR6" s="12">
        <v>0</v>
      </c>
      <c r="AS6" s="12">
        <v>0</v>
      </c>
      <c r="AT6" s="12">
        <v>0</v>
      </c>
      <c r="AU6" s="29">
        <f t="shared" si="2"/>
        <v>0</v>
      </c>
      <c r="AV6" s="20">
        <v>0</v>
      </c>
      <c r="AW6" s="20">
        <v>0</v>
      </c>
      <c r="AX6" s="20">
        <v>0</v>
      </c>
      <c r="AY6" s="20">
        <v>0</v>
      </c>
      <c r="AZ6" s="12">
        <v>60</v>
      </c>
      <c r="BA6" s="28">
        <f t="shared" si="3"/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5">
        <f t="shared" si="4"/>
        <v>45777</v>
      </c>
      <c r="BI6" s="25">
        <f t="shared" si="5"/>
        <v>87083</v>
      </c>
      <c r="BJ6" s="14" t="s">
        <v>117</v>
      </c>
    </row>
    <row r="7" spans="1:62" s="16" customFormat="1" ht="24" customHeight="1">
      <c r="A7" s="18">
        <v>4</v>
      </c>
      <c r="B7" s="87">
        <v>33902</v>
      </c>
      <c r="C7" s="88" t="s">
        <v>83</v>
      </c>
      <c r="D7" s="65" t="s">
        <v>84</v>
      </c>
      <c r="E7" s="18">
        <v>10</v>
      </c>
      <c r="F7" s="18">
        <v>1</v>
      </c>
      <c r="G7" s="18">
        <v>1</v>
      </c>
      <c r="H7" s="18">
        <v>29</v>
      </c>
      <c r="I7" s="60">
        <v>82400</v>
      </c>
      <c r="J7" s="18">
        <v>0</v>
      </c>
      <c r="K7" s="12">
        <f t="shared" si="6"/>
        <v>37904</v>
      </c>
      <c r="L7" s="30">
        <v>3600</v>
      </c>
      <c r="M7" s="12">
        <f t="shared" si="7"/>
        <v>1656</v>
      </c>
      <c r="N7" s="12">
        <f>ROUND(((I7)*18%),0)</f>
        <v>14832</v>
      </c>
      <c r="O7" s="31">
        <f t="shared" si="0"/>
        <v>0</v>
      </c>
      <c r="P7" s="32">
        <v>0</v>
      </c>
      <c r="Q7" s="10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27">
        <v>0</v>
      </c>
      <c r="AA7" s="10">
        <v>0</v>
      </c>
      <c r="AB7" s="7">
        <v>0</v>
      </c>
      <c r="AC7" s="25">
        <f t="shared" si="1"/>
        <v>140392</v>
      </c>
      <c r="AD7" s="108">
        <v>15000</v>
      </c>
      <c r="AE7" s="13">
        <v>200</v>
      </c>
      <c r="AF7" s="12">
        <v>0</v>
      </c>
      <c r="AG7" s="61">
        <v>0</v>
      </c>
      <c r="AH7" s="28">
        <v>0</v>
      </c>
      <c r="AI7" s="28">
        <f>O7</f>
        <v>0</v>
      </c>
      <c r="AJ7" s="20">
        <v>0</v>
      </c>
      <c r="AK7" s="20">
        <v>0</v>
      </c>
      <c r="AL7" s="15">
        <v>0</v>
      </c>
      <c r="AM7" s="20">
        <v>0</v>
      </c>
      <c r="AN7" s="15">
        <v>0</v>
      </c>
      <c r="AO7" s="20">
        <v>0</v>
      </c>
      <c r="AP7" s="20">
        <v>0</v>
      </c>
      <c r="AQ7" s="12">
        <v>15000</v>
      </c>
      <c r="AR7" s="10">
        <v>0</v>
      </c>
      <c r="AS7" s="30">
        <v>0</v>
      </c>
      <c r="AT7" s="10">
        <v>0</v>
      </c>
      <c r="AU7" s="29">
        <v>0</v>
      </c>
      <c r="AV7" s="20">
        <v>0</v>
      </c>
      <c r="AW7" s="15">
        <v>0</v>
      </c>
      <c r="AX7" s="20">
        <v>0</v>
      </c>
      <c r="AY7" s="15">
        <v>0</v>
      </c>
      <c r="AZ7" s="10">
        <v>60</v>
      </c>
      <c r="BA7" s="28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5">
        <f t="shared" si="4"/>
        <v>30260</v>
      </c>
      <c r="BI7" s="25">
        <f t="shared" si="5"/>
        <v>110132</v>
      </c>
      <c r="BJ7" s="14" t="s">
        <v>117</v>
      </c>
    </row>
    <row r="8" spans="1:62" ht="15.75">
      <c r="A8" s="18">
        <v>5</v>
      </c>
      <c r="B8" s="87">
        <v>53077</v>
      </c>
      <c r="C8" s="88" t="s">
        <v>53</v>
      </c>
      <c r="D8" s="65" t="s">
        <v>54</v>
      </c>
      <c r="E8" s="18">
        <v>10</v>
      </c>
      <c r="F8" s="18">
        <v>1</v>
      </c>
      <c r="G8" s="18">
        <v>1</v>
      </c>
      <c r="H8" s="18">
        <v>29</v>
      </c>
      <c r="I8" s="60">
        <v>87400</v>
      </c>
      <c r="J8" s="18">
        <v>0</v>
      </c>
      <c r="K8" s="12">
        <f t="shared" si="6"/>
        <v>40204</v>
      </c>
      <c r="L8" s="30">
        <v>3600</v>
      </c>
      <c r="M8" s="12">
        <f t="shared" si="7"/>
        <v>1656</v>
      </c>
      <c r="N8" s="12">
        <f>ROUND(((I8)*18%),0)</f>
        <v>15732</v>
      </c>
      <c r="O8" s="31">
        <f t="shared" si="0"/>
        <v>0</v>
      </c>
      <c r="P8" s="32">
        <v>0</v>
      </c>
      <c r="Q8" s="10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27">
        <v>0</v>
      </c>
      <c r="AA8" s="10">
        <v>0</v>
      </c>
      <c r="AB8" s="7">
        <v>0</v>
      </c>
      <c r="AC8" s="25">
        <f t="shared" si="1"/>
        <v>148592</v>
      </c>
      <c r="AD8" s="108">
        <v>18000</v>
      </c>
      <c r="AE8" s="13">
        <v>200</v>
      </c>
      <c r="AF8" s="12">
        <v>0</v>
      </c>
      <c r="AG8" s="61">
        <v>0</v>
      </c>
      <c r="AH8" s="28">
        <v>0</v>
      </c>
      <c r="AI8" s="28">
        <f>O8</f>
        <v>0</v>
      </c>
      <c r="AJ8" s="20">
        <v>0</v>
      </c>
      <c r="AK8" s="20">
        <v>0</v>
      </c>
      <c r="AL8" s="15">
        <v>0</v>
      </c>
      <c r="AM8" s="20">
        <v>0</v>
      </c>
      <c r="AN8" s="15">
        <v>0</v>
      </c>
      <c r="AO8" s="20">
        <v>0</v>
      </c>
      <c r="AP8" s="20">
        <v>0</v>
      </c>
      <c r="AQ8" s="12">
        <v>15000</v>
      </c>
      <c r="AR8" s="10">
        <v>0</v>
      </c>
      <c r="AS8" s="30">
        <v>0</v>
      </c>
      <c r="AT8" s="10">
        <v>0</v>
      </c>
      <c r="AU8" s="29">
        <f t="shared" si="2"/>
        <v>0</v>
      </c>
      <c r="AV8" s="20">
        <v>0</v>
      </c>
      <c r="AW8" s="15">
        <v>0</v>
      </c>
      <c r="AX8" s="20">
        <v>0</v>
      </c>
      <c r="AY8" s="15">
        <v>0</v>
      </c>
      <c r="AZ8" s="10">
        <v>60</v>
      </c>
      <c r="BA8" s="28">
        <f t="shared" si="3"/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5">
        <f t="shared" si="4"/>
        <v>33260</v>
      </c>
      <c r="BI8" s="25">
        <f t="shared" si="5"/>
        <v>115332</v>
      </c>
      <c r="BJ8" s="14" t="s">
        <v>117</v>
      </c>
    </row>
    <row r="9" spans="1:62" ht="22.5" customHeight="1">
      <c r="A9" s="18">
        <v>6</v>
      </c>
      <c r="B9" s="87">
        <v>55102</v>
      </c>
      <c r="C9" s="88" t="s">
        <v>55</v>
      </c>
      <c r="D9" s="65" t="s">
        <v>86</v>
      </c>
      <c r="E9" s="18">
        <v>10</v>
      </c>
      <c r="F9" s="18">
        <v>1</v>
      </c>
      <c r="G9" s="18">
        <v>1</v>
      </c>
      <c r="H9" s="18">
        <v>29</v>
      </c>
      <c r="I9" s="60">
        <v>73200</v>
      </c>
      <c r="J9" s="18">
        <v>0</v>
      </c>
      <c r="K9" s="12">
        <f t="shared" si="6"/>
        <v>33672</v>
      </c>
      <c r="L9" s="30">
        <v>3600</v>
      </c>
      <c r="M9" s="12">
        <f t="shared" si="7"/>
        <v>1656</v>
      </c>
      <c r="N9" s="12">
        <v>0</v>
      </c>
      <c r="O9" s="31">
        <f t="shared" si="0"/>
        <v>14962</v>
      </c>
      <c r="P9" s="32">
        <v>0</v>
      </c>
      <c r="Q9" s="10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27">
        <v>0</v>
      </c>
      <c r="AA9" s="10">
        <v>0</v>
      </c>
      <c r="AB9" s="7">
        <v>0</v>
      </c>
      <c r="AC9" s="25">
        <f t="shared" si="1"/>
        <v>127090</v>
      </c>
      <c r="AD9" s="108">
        <v>0</v>
      </c>
      <c r="AE9" s="13">
        <v>200</v>
      </c>
      <c r="AF9" s="12">
        <f>660+156</f>
        <v>816</v>
      </c>
      <c r="AG9" s="61">
        <v>1288</v>
      </c>
      <c r="AH9" s="28">
        <f>ROUND(((I9+K9)*10%),0)</f>
        <v>10687</v>
      </c>
      <c r="AI9" s="28">
        <f aca="true" t="shared" si="8" ref="AI9:AI30">O9</f>
        <v>14962</v>
      </c>
      <c r="AJ9" s="20">
        <v>0</v>
      </c>
      <c r="AK9" s="20">
        <v>0</v>
      </c>
      <c r="AL9" s="15">
        <v>0</v>
      </c>
      <c r="AM9" s="20">
        <v>0</v>
      </c>
      <c r="AN9" s="15">
        <v>0</v>
      </c>
      <c r="AO9" s="20">
        <v>0</v>
      </c>
      <c r="AP9" s="20">
        <v>0</v>
      </c>
      <c r="AQ9" s="12">
        <v>0</v>
      </c>
      <c r="AR9" s="10">
        <v>0</v>
      </c>
      <c r="AS9" s="30">
        <v>0</v>
      </c>
      <c r="AT9" s="10">
        <v>0</v>
      </c>
      <c r="AU9" s="29">
        <f t="shared" si="2"/>
        <v>0</v>
      </c>
      <c r="AV9" s="20">
        <v>0</v>
      </c>
      <c r="AW9" s="15">
        <v>0</v>
      </c>
      <c r="AX9" s="20">
        <v>0</v>
      </c>
      <c r="AY9" s="15">
        <v>0</v>
      </c>
      <c r="AZ9" s="10">
        <v>60</v>
      </c>
      <c r="BA9" s="28">
        <f t="shared" si="3"/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5">
        <f t="shared" si="4"/>
        <v>28013</v>
      </c>
      <c r="BI9" s="25">
        <f t="shared" si="5"/>
        <v>99077</v>
      </c>
      <c r="BJ9" s="14" t="s">
        <v>117</v>
      </c>
    </row>
    <row r="10" spans="1:62" ht="24" customHeight="1">
      <c r="A10" s="18">
        <v>7</v>
      </c>
      <c r="B10" s="87">
        <v>47996</v>
      </c>
      <c r="C10" s="88" t="s">
        <v>87</v>
      </c>
      <c r="D10" s="65" t="s">
        <v>101</v>
      </c>
      <c r="E10" s="18">
        <v>10</v>
      </c>
      <c r="F10" s="18">
        <v>1</v>
      </c>
      <c r="G10" s="18">
        <v>1</v>
      </c>
      <c r="H10" s="18">
        <v>29</v>
      </c>
      <c r="I10" s="60">
        <v>73200</v>
      </c>
      <c r="J10" s="18">
        <v>0</v>
      </c>
      <c r="K10" s="12">
        <f t="shared" si="6"/>
        <v>33672</v>
      </c>
      <c r="L10" s="30">
        <v>3600</v>
      </c>
      <c r="M10" s="12">
        <f t="shared" si="7"/>
        <v>1656</v>
      </c>
      <c r="N10" s="12">
        <v>0</v>
      </c>
      <c r="O10" s="31">
        <f t="shared" si="0"/>
        <v>14962</v>
      </c>
      <c r="P10" s="34">
        <v>0</v>
      </c>
      <c r="Q10" s="12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27">
        <v>0</v>
      </c>
      <c r="AA10" s="12">
        <v>0</v>
      </c>
      <c r="AB10" s="7">
        <v>0</v>
      </c>
      <c r="AC10" s="25">
        <f t="shared" si="1"/>
        <v>127090</v>
      </c>
      <c r="AD10" s="108">
        <v>0</v>
      </c>
      <c r="AE10" s="13">
        <v>200</v>
      </c>
      <c r="AF10" s="12">
        <f>440+120</f>
        <v>560</v>
      </c>
      <c r="AG10" s="61">
        <v>0</v>
      </c>
      <c r="AH10" s="28">
        <f>ROUND(((I10+K10)*10%),0)</f>
        <v>10687</v>
      </c>
      <c r="AI10" s="28">
        <f t="shared" si="8"/>
        <v>14962</v>
      </c>
      <c r="AJ10" s="20">
        <v>0</v>
      </c>
      <c r="AK10" s="20">
        <v>0</v>
      </c>
      <c r="AL10" s="15">
        <v>0</v>
      </c>
      <c r="AM10" s="20">
        <v>0</v>
      </c>
      <c r="AN10" s="15">
        <v>0</v>
      </c>
      <c r="AO10" s="20">
        <v>0</v>
      </c>
      <c r="AP10" s="20">
        <v>0</v>
      </c>
      <c r="AQ10" s="12">
        <v>0</v>
      </c>
      <c r="AR10" s="12">
        <v>0</v>
      </c>
      <c r="AS10" s="12">
        <v>0</v>
      </c>
      <c r="AT10" s="12">
        <v>0</v>
      </c>
      <c r="AU10" s="29">
        <f t="shared" si="2"/>
        <v>0</v>
      </c>
      <c r="AV10" s="20">
        <v>0</v>
      </c>
      <c r="AW10" s="15">
        <v>0</v>
      </c>
      <c r="AX10" s="20">
        <v>0</v>
      </c>
      <c r="AY10" s="15">
        <v>0</v>
      </c>
      <c r="AZ10" s="12">
        <v>60</v>
      </c>
      <c r="BA10" s="28">
        <f t="shared" si="3"/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5">
        <f t="shared" si="4"/>
        <v>26469</v>
      </c>
      <c r="BI10" s="25">
        <f t="shared" si="5"/>
        <v>100621</v>
      </c>
      <c r="BJ10" s="14" t="s">
        <v>117</v>
      </c>
    </row>
    <row r="11" spans="1:62" ht="24" customHeight="1">
      <c r="A11" s="18">
        <v>8</v>
      </c>
      <c r="B11" s="87">
        <v>42249</v>
      </c>
      <c r="C11" s="88" t="s">
        <v>122</v>
      </c>
      <c r="D11" s="65" t="s">
        <v>121</v>
      </c>
      <c r="E11" s="18">
        <v>10</v>
      </c>
      <c r="F11" s="18">
        <v>1</v>
      </c>
      <c r="G11" s="18">
        <v>1</v>
      </c>
      <c r="H11" s="18">
        <v>29</v>
      </c>
      <c r="I11" s="60">
        <v>82400</v>
      </c>
      <c r="J11" s="18">
        <v>0</v>
      </c>
      <c r="K11" s="12">
        <f t="shared" si="6"/>
        <v>37904</v>
      </c>
      <c r="L11" s="30">
        <v>3600</v>
      </c>
      <c r="M11" s="12">
        <f t="shared" si="7"/>
        <v>1656</v>
      </c>
      <c r="N11" s="101">
        <v>0</v>
      </c>
      <c r="O11" s="31">
        <v>0</v>
      </c>
      <c r="P11" s="34">
        <v>0</v>
      </c>
      <c r="Q11" s="12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27">
        <v>0</v>
      </c>
      <c r="AA11" s="12">
        <v>0</v>
      </c>
      <c r="AB11" s="7">
        <v>0</v>
      </c>
      <c r="AC11" s="25">
        <f>SUM(I11:AB11)</f>
        <v>125560</v>
      </c>
      <c r="AD11" s="108">
        <v>14000</v>
      </c>
      <c r="AE11" s="13">
        <v>200</v>
      </c>
      <c r="AF11" s="12">
        <v>816</v>
      </c>
      <c r="AG11" s="61">
        <v>0</v>
      </c>
      <c r="AH11" s="28">
        <v>0</v>
      </c>
      <c r="AI11" s="28">
        <v>0</v>
      </c>
      <c r="AJ11" s="20">
        <v>0</v>
      </c>
      <c r="AK11" s="20">
        <v>0</v>
      </c>
      <c r="AL11" s="15">
        <v>0</v>
      </c>
      <c r="AM11" s="20">
        <v>0</v>
      </c>
      <c r="AN11" s="15">
        <v>0</v>
      </c>
      <c r="AO11" s="20">
        <v>0</v>
      </c>
      <c r="AP11" s="20">
        <v>0</v>
      </c>
      <c r="AQ11" s="12">
        <v>10000</v>
      </c>
      <c r="AR11" s="12">
        <v>0</v>
      </c>
      <c r="AS11" s="12">
        <v>0</v>
      </c>
      <c r="AT11" s="12">
        <v>0</v>
      </c>
      <c r="AU11" s="29">
        <v>0</v>
      </c>
      <c r="AV11" s="20">
        <v>0</v>
      </c>
      <c r="AW11" s="15">
        <v>0</v>
      </c>
      <c r="AX11" s="20">
        <v>0</v>
      </c>
      <c r="AY11" s="15">
        <v>0</v>
      </c>
      <c r="AZ11" s="12">
        <v>60</v>
      </c>
      <c r="BA11" s="28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5">
        <f>SUM(AD11:BG11)</f>
        <v>25076</v>
      </c>
      <c r="BI11" s="25">
        <f>SUM(AC11-BH11)</f>
        <v>100484</v>
      </c>
      <c r="BJ11" s="14"/>
    </row>
    <row r="12" spans="1:62" s="16" customFormat="1" ht="17.25" customHeight="1">
      <c r="A12" s="18">
        <v>9</v>
      </c>
      <c r="B12" s="87">
        <v>27366</v>
      </c>
      <c r="C12" s="88" t="s">
        <v>56</v>
      </c>
      <c r="D12" s="65" t="s">
        <v>57</v>
      </c>
      <c r="E12" s="18">
        <v>8</v>
      </c>
      <c r="F12" s="18">
        <v>1</v>
      </c>
      <c r="G12" s="18">
        <v>1</v>
      </c>
      <c r="H12" s="18">
        <v>29</v>
      </c>
      <c r="I12" s="60">
        <v>74300</v>
      </c>
      <c r="J12" s="18">
        <v>0</v>
      </c>
      <c r="K12" s="12">
        <f t="shared" si="6"/>
        <v>34178</v>
      </c>
      <c r="L12" s="30">
        <v>1800</v>
      </c>
      <c r="M12" s="12">
        <f t="shared" si="7"/>
        <v>828</v>
      </c>
      <c r="N12" s="12">
        <f aca="true" t="shared" si="9" ref="N12:N27">ROUND(((I12)*18%),0)</f>
        <v>13374</v>
      </c>
      <c r="O12" s="31">
        <f t="shared" si="0"/>
        <v>15187</v>
      </c>
      <c r="P12" s="34">
        <v>0</v>
      </c>
      <c r="Q12" s="12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61">
        <v>0</v>
      </c>
      <c r="Y12" s="7">
        <v>0</v>
      </c>
      <c r="Z12" s="27">
        <v>0</v>
      </c>
      <c r="AA12" s="12">
        <v>0</v>
      </c>
      <c r="AB12" s="7">
        <v>0</v>
      </c>
      <c r="AC12" s="25">
        <f t="shared" si="1"/>
        <v>139667</v>
      </c>
      <c r="AD12" s="108">
        <v>16000</v>
      </c>
      <c r="AE12" s="13">
        <v>200</v>
      </c>
      <c r="AF12" s="12">
        <v>0</v>
      </c>
      <c r="AG12" s="61">
        <v>0</v>
      </c>
      <c r="AH12" s="28">
        <f>ROUND(((I12+K12)*10%),0)</f>
        <v>10848</v>
      </c>
      <c r="AI12" s="28">
        <f t="shared" si="8"/>
        <v>15187</v>
      </c>
      <c r="AJ12" s="20">
        <v>0</v>
      </c>
      <c r="AK12" s="20">
        <v>0</v>
      </c>
      <c r="AL12" s="15">
        <v>0</v>
      </c>
      <c r="AM12" s="20">
        <v>0</v>
      </c>
      <c r="AN12" s="15">
        <v>0</v>
      </c>
      <c r="AO12" s="20">
        <v>0</v>
      </c>
      <c r="AP12" s="20">
        <v>0</v>
      </c>
      <c r="AQ12" s="12">
        <v>0</v>
      </c>
      <c r="AR12" s="12">
        <v>0</v>
      </c>
      <c r="AS12" s="12">
        <v>0</v>
      </c>
      <c r="AT12" s="12">
        <v>0</v>
      </c>
      <c r="AU12" s="29">
        <f t="shared" si="2"/>
        <v>0</v>
      </c>
      <c r="AV12" s="20">
        <v>0</v>
      </c>
      <c r="AW12" s="15">
        <v>0</v>
      </c>
      <c r="AX12" s="20">
        <v>0</v>
      </c>
      <c r="AY12" s="15">
        <v>0</v>
      </c>
      <c r="AZ12" s="12">
        <v>60</v>
      </c>
      <c r="BA12" s="28">
        <f t="shared" si="3"/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5">
        <f t="shared" si="4"/>
        <v>42295</v>
      </c>
      <c r="BI12" s="25">
        <f t="shared" si="5"/>
        <v>97372</v>
      </c>
      <c r="BJ12" s="14" t="s">
        <v>117</v>
      </c>
    </row>
    <row r="13" spans="1:62" s="16" customFormat="1" ht="17.25" customHeight="1">
      <c r="A13" s="18">
        <v>10</v>
      </c>
      <c r="B13" s="87">
        <v>100459</v>
      </c>
      <c r="C13" s="88" t="s">
        <v>123</v>
      </c>
      <c r="D13" s="65" t="s">
        <v>124</v>
      </c>
      <c r="E13" s="18">
        <v>8</v>
      </c>
      <c r="F13" s="18">
        <v>1</v>
      </c>
      <c r="G13" s="18">
        <v>1</v>
      </c>
      <c r="H13" s="18">
        <v>29</v>
      </c>
      <c r="I13" s="100">
        <v>47600</v>
      </c>
      <c r="J13" s="103">
        <v>0</v>
      </c>
      <c r="K13" s="101">
        <f t="shared" si="6"/>
        <v>21896</v>
      </c>
      <c r="L13" s="104">
        <v>1800</v>
      </c>
      <c r="M13" s="101">
        <f t="shared" si="7"/>
        <v>828</v>
      </c>
      <c r="N13" s="12">
        <f t="shared" si="9"/>
        <v>8568</v>
      </c>
      <c r="O13" s="31">
        <f t="shared" si="0"/>
        <v>9730</v>
      </c>
      <c r="P13" s="34">
        <v>0</v>
      </c>
      <c r="Q13" s="12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61">
        <v>0</v>
      </c>
      <c r="Y13" s="7">
        <v>0</v>
      </c>
      <c r="Z13" s="27">
        <v>0</v>
      </c>
      <c r="AA13" s="12">
        <v>0</v>
      </c>
      <c r="AB13" s="7">
        <v>0</v>
      </c>
      <c r="AC13" s="25">
        <f t="shared" si="1"/>
        <v>90422</v>
      </c>
      <c r="AD13" s="108">
        <v>0</v>
      </c>
      <c r="AE13" s="13">
        <v>200</v>
      </c>
      <c r="AF13" s="12">
        <v>0</v>
      </c>
      <c r="AG13" s="61">
        <v>0</v>
      </c>
      <c r="AH13" s="28">
        <f>ROUND(((I13+K13)*10%),0)</f>
        <v>6950</v>
      </c>
      <c r="AI13" s="28">
        <f>O13</f>
        <v>9730</v>
      </c>
      <c r="AJ13" s="20">
        <v>0</v>
      </c>
      <c r="AK13" s="20">
        <v>0</v>
      </c>
      <c r="AL13" s="15">
        <v>0</v>
      </c>
      <c r="AM13" s="20">
        <v>0</v>
      </c>
      <c r="AN13" s="15">
        <v>0</v>
      </c>
      <c r="AO13" s="20">
        <v>0</v>
      </c>
      <c r="AP13" s="20">
        <v>0</v>
      </c>
      <c r="AQ13" s="12">
        <v>0</v>
      </c>
      <c r="AR13" s="12">
        <v>0</v>
      </c>
      <c r="AS13" s="12">
        <v>0</v>
      </c>
      <c r="AT13" s="12">
        <v>0</v>
      </c>
      <c r="AU13" s="29">
        <v>0</v>
      </c>
      <c r="AV13" s="20">
        <v>0</v>
      </c>
      <c r="AW13" s="15">
        <v>0</v>
      </c>
      <c r="AX13" s="20">
        <v>0</v>
      </c>
      <c r="AY13" s="15">
        <v>0</v>
      </c>
      <c r="AZ13" s="12">
        <v>60</v>
      </c>
      <c r="BA13" s="28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5">
        <f>SUM(AD13:BG13)</f>
        <v>16940</v>
      </c>
      <c r="BI13" s="25">
        <f>SUM(AC13-BH13)</f>
        <v>73482</v>
      </c>
      <c r="BJ13" s="14" t="s">
        <v>125</v>
      </c>
    </row>
    <row r="14" spans="1:62" ht="25.5">
      <c r="A14" s="18">
        <v>11</v>
      </c>
      <c r="B14" s="87">
        <v>35748</v>
      </c>
      <c r="C14" s="88" t="s">
        <v>58</v>
      </c>
      <c r="D14" s="65" t="s">
        <v>59</v>
      </c>
      <c r="E14" s="18">
        <v>8</v>
      </c>
      <c r="F14" s="18">
        <v>1</v>
      </c>
      <c r="G14" s="18">
        <v>1</v>
      </c>
      <c r="H14" s="18">
        <v>29</v>
      </c>
      <c r="I14" s="60">
        <v>78800</v>
      </c>
      <c r="J14" s="18">
        <v>0</v>
      </c>
      <c r="K14" s="12">
        <f t="shared" si="6"/>
        <v>36248</v>
      </c>
      <c r="L14" s="30">
        <v>1800</v>
      </c>
      <c r="M14" s="12">
        <f t="shared" si="7"/>
        <v>828</v>
      </c>
      <c r="N14" s="12">
        <f t="shared" si="9"/>
        <v>14184</v>
      </c>
      <c r="O14" s="31">
        <v>0</v>
      </c>
      <c r="P14" s="32">
        <v>0</v>
      </c>
      <c r="Q14" s="10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27">
        <v>0</v>
      </c>
      <c r="AA14" s="10">
        <v>0</v>
      </c>
      <c r="AB14" s="7">
        <v>0</v>
      </c>
      <c r="AC14" s="25">
        <f t="shared" si="1"/>
        <v>131860</v>
      </c>
      <c r="AD14" s="108">
        <v>14000</v>
      </c>
      <c r="AE14" s="13">
        <v>200</v>
      </c>
      <c r="AF14" s="12">
        <v>0</v>
      </c>
      <c r="AG14" s="61">
        <v>0</v>
      </c>
      <c r="AH14" s="28">
        <v>0</v>
      </c>
      <c r="AI14" s="28">
        <v>0</v>
      </c>
      <c r="AJ14" s="20">
        <v>0</v>
      </c>
      <c r="AK14" s="20">
        <v>0</v>
      </c>
      <c r="AL14" s="15">
        <v>0</v>
      </c>
      <c r="AM14" s="20">
        <v>0</v>
      </c>
      <c r="AN14" s="15">
        <v>0</v>
      </c>
      <c r="AO14" s="20">
        <v>0</v>
      </c>
      <c r="AP14" s="20">
        <v>0</v>
      </c>
      <c r="AQ14" s="12">
        <v>15000</v>
      </c>
      <c r="AR14" s="10">
        <v>0</v>
      </c>
      <c r="AS14" s="30">
        <v>0</v>
      </c>
      <c r="AT14" s="10">
        <v>0</v>
      </c>
      <c r="AU14" s="29">
        <f t="shared" si="2"/>
        <v>0</v>
      </c>
      <c r="AV14" s="20">
        <v>0</v>
      </c>
      <c r="AW14" s="15">
        <v>0</v>
      </c>
      <c r="AX14" s="20">
        <v>0</v>
      </c>
      <c r="AY14" s="15">
        <v>0</v>
      </c>
      <c r="AZ14" s="10">
        <v>60</v>
      </c>
      <c r="BA14" s="28">
        <f t="shared" si="3"/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5">
        <f t="shared" si="4"/>
        <v>29260</v>
      </c>
      <c r="BI14" s="25">
        <f t="shared" si="5"/>
        <v>102600</v>
      </c>
      <c r="BJ14" s="14" t="s">
        <v>117</v>
      </c>
    </row>
    <row r="15" spans="1:62" ht="23.25" customHeight="1">
      <c r="A15" s="18">
        <v>12</v>
      </c>
      <c r="B15" s="87">
        <v>35818</v>
      </c>
      <c r="C15" s="105" t="s">
        <v>61</v>
      </c>
      <c r="D15" s="65" t="s">
        <v>85</v>
      </c>
      <c r="E15" s="18">
        <v>7</v>
      </c>
      <c r="F15" s="18">
        <v>1</v>
      </c>
      <c r="G15" s="18">
        <v>1</v>
      </c>
      <c r="H15" s="18">
        <v>25.5</v>
      </c>
      <c r="I15" s="60">
        <v>59793</v>
      </c>
      <c r="J15" s="18">
        <v>0</v>
      </c>
      <c r="K15" s="12">
        <f t="shared" si="6"/>
        <v>27505</v>
      </c>
      <c r="L15" s="30">
        <v>1800</v>
      </c>
      <c r="M15" s="12">
        <f t="shared" si="7"/>
        <v>828</v>
      </c>
      <c r="N15" s="110">
        <v>12240</v>
      </c>
      <c r="O15" s="31">
        <v>0</v>
      </c>
      <c r="P15" s="32">
        <v>0</v>
      </c>
      <c r="Q15" s="10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27">
        <v>0</v>
      </c>
      <c r="AA15" s="10">
        <v>0</v>
      </c>
      <c r="AB15" s="7">
        <v>0</v>
      </c>
      <c r="AC15" s="25">
        <f t="shared" si="1"/>
        <v>102166</v>
      </c>
      <c r="AD15" s="108">
        <v>0</v>
      </c>
      <c r="AE15" s="13">
        <v>200</v>
      </c>
      <c r="AF15" s="12">
        <v>0</v>
      </c>
      <c r="AG15" s="61">
        <v>0</v>
      </c>
      <c r="AH15" s="28">
        <v>0</v>
      </c>
      <c r="AI15" s="28">
        <v>0</v>
      </c>
      <c r="AJ15" s="20">
        <v>0</v>
      </c>
      <c r="AK15" s="20">
        <v>0</v>
      </c>
      <c r="AL15" s="15">
        <v>0</v>
      </c>
      <c r="AM15" s="20">
        <v>0</v>
      </c>
      <c r="AN15" s="15">
        <v>0</v>
      </c>
      <c r="AO15" s="20">
        <v>0</v>
      </c>
      <c r="AP15" s="20">
        <v>0</v>
      </c>
      <c r="AQ15" s="12">
        <v>12500</v>
      </c>
      <c r="AR15" s="10">
        <v>0</v>
      </c>
      <c r="AS15" s="30">
        <v>0</v>
      </c>
      <c r="AT15" s="10">
        <v>0</v>
      </c>
      <c r="AU15" s="29">
        <f>P15</f>
        <v>0</v>
      </c>
      <c r="AV15" s="20">
        <v>0</v>
      </c>
      <c r="AW15" s="15">
        <v>0</v>
      </c>
      <c r="AX15" s="20">
        <v>0</v>
      </c>
      <c r="AY15" s="15">
        <v>0</v>
      </c>
      <c r="AZ15" s="10">
        <v>60</v>
      </c>
      <c r="BA15" s="28">
        <f>Z15</f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5">
        <f t="shared" si="4"/>
        <v>12760</v>
      </c>
      <c r="BI15" s="25">
        <f t="shared" si="5"/>
        <v>89406</v>
      </c>
      <c r="BJ15" s="14" t="s">
        <v>130</v>
      </c>
    </row>
    <row r="16" spans="1:62" ht="24" customHeight="1">
      <c r="A16" s="18">
        <v>13</v>
      </c>
      <c r="B16" s="87">
        <v>82105</v>
      </c>
      <c r="C16" s="88" t="s">
        <v>106</v>
      </c>
      <c r="D16" s="65" t="s">
        <v>107</v>
      </c>
      <c r="E16" s="18">
        <v>7</v>
      </c>
      <c r="F16" s="18">
        <v>1</v>
      </c>
      <c r="G16" s="18">
        <v>1</v>
      </c>
      <c r="H16" s="18">
        <v>29</v>
      </c>
      <c r="I16" s="60">
        <v>50500</v>
      </c>
      <c r="J16" s="18">
        <v>0</v>
      </c>
      <c r="K16" s="12">
        <f t="shared" si="6"/>
        <v>23230</v>
      </c>
      <c r="L16" s="30">
        <v>1800</v>
      </c>
      <c r="M16" s="12">
        <f t="shared" si="7"/>
        <v>828</v>
      </c>
      <c r="N16" s="12">
        <f t="shared" si="9"/>
        <v>9090</v>
      </c>
      <c r="O16" s="31">
        <f aca="true" t="shared" si="10" ref="O16:O22">ROUND((AH16*140%),0)</f>
        <v>10322</v>
      </c>
      <c r="P16" s="32">
        <v>0</v>
      </c>
      <c r="Q16" s="10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27">
        <v>0</v>
      </c>
      <c r="AA16" s="10">
        <v>0</v>
      </c>
      <c r="AB16" s="7">
        <v>0</v>
      </c>
      <c r="AC16" s="25">
        <f t="shared" si="1"/>
        <v>95770</v>
      </c>
      <c r="AD16" s="108">
        <v>0</v>
      </c>
      <c r="AE16" s="13">
        <v>200</v>
      </c>
      <c r="AF16" s="12">
        <v>0</v>
      </c>
      <c r="AG16" s="61">
        <v>0</v>
      </c>
      <c r="AH16" s="28">
        <f aca="true" t="shared" si="11" ref="AH16:AH21">ROUND(((I16+K16)*10%),0)</f>
        <v>7373</v>
      </c>
      <c r="AI16" s="28">
        <f t="shared" si="8"/>
        <v>10322</v>
      </c>
      <c r="AJ16" s="20">
        <v>0</v>
      </c>
      <c r="AK16" s="20">
        <v>0</v>
      </c>
      <c r="AL16" s="15">
        <v>0</v>
      </c>
      <c r="AM16" s="20">
        <v>0</v>
      </c>
      <c r="AN16" s="15">
        <v>0</v>
      </c>
      <c r="AO16" s="20">
        <v>0</v>
      </c>
      <c r="AP16" s="20">
        <v>0</v>
      </c>
      <c r="AQ16" s="12">
        <v>0</v>
      </c>
      <c r="AR16" s="10">
        <v>0</v>
      </c>
      <c r="AS16" s="30">
        <v>0</v>
      </c>
      <c r="AT16" s="10">
        <v>0</v>
      </c>
      <c r="AU16" s="29">
        <f>P16</f>
        <v>0</v>
      </c>
      <c r="AV16" s="20">
        <v>0</v>
      </c>
      <c r="AW16" s="15">
        <v>0</v>
      </c>
      <c r="AX16" s="20">
        <v>0</v>
      </c>
      <c r="AY16" s="15">
        <v>0</v>
      </c>
      <c r="AZ16" s="10">
        <v>60</v>
      </c>
      <c r="BA16" s="28">
        <f>Z16</f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5">
        <f t="shared" si="4"/>
        <v>17955</v>
      </c>
      <c r="BI16" s="25">
        <f t="shared" si="5"/>
        <v>77815</v>
      </c>
      <c r="BJ16" s="14" t="s">
        <v>117</v>
      </c>
    </row>
    <row r="17" spans="1:62" ht="22.5" customHeight="1">
      <c r="A17" s="18">
        <v>14</v>
      </c>
      <c r="B17" s="87">
        <v>62917</v>
      </c>
      <c r="C17" s="88" t="s">
        <v>79</v>
      </c>
      <c r="D17" s="65" t="s">
        <v>60</v>
      </c>
      <c r="E17" s="18">
        <v>6</v>
      </c>
      <c r="F17" s="18">
        <v>1</v>
      </c>
      <c r="G17" s="18">
        <v>1</v>
      </c>
      <c r="H17" s="18">
        <v>29</v>
      </c>
      <c r="I17" s="106">
        <v>34880</v>
      </c>
      <c r="J17" s="18">
        <v>0</v>
      </c>
      <c r="K17" s="12">
        <f t="shared" si="6"/>
        <v>16045</v>
      </c>
      <c r="L17" s="30">
        <v>0</v>
      </c>
      <c r="M17" s="12">
        <v>0</v>
      </c>
      <c r="N17" s="34">
        <v>7848</v>
      </c>
      <c r="O17" s="31">
        <f>ROUND((AH17*140%),0)</f>
        <v>7130</v>
      </c>
      <c r="P17" s="32">
        <v>0</v>
      </c>
      <c r="Q17" s="10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27">
        <v>0</v>
      </c>
      <c r="AA17" s="10">
        <v>0</v>
      </c>
      <c r="AB17" s="7">
        <v>0</v>
      </c>
      <c r="AC17" s="25">
        <f t="shared" si="1"/>
        <v>65903</v>
      </c>
      <c r="AD17" s="108">
        <v>0</v>
      </c>
      <c r="AE17" s="13">
        <v>200</v>
      </c>
      <c r="AF17" s="12">
        <v>0</v>
      </c>
      <c r="AG17" s="61">
        <v>0</v>
      </c>
      <c r="AH17" s="28">
        <f t="shared" si="11"/>
        <v>5093</v>
      </c>
      <c r="AI17" s="28">
        <f t="shared" si="8"/>
        <v>7130</v>
      </c>
      <c r="AJ17" s="20">
        <v>0</v>
      </c>
      <c r="AK17" s="20">
        <v>0</v>
      </c>
      <c r="AL17" s="15">
        <v>0</v>
      </c>
      <c r="AM17" s="20">
        <v>0</v>
      </c>
      <c r="AN17" s="15">
        <v>0</v>
      </c>
      <c r="AO17" s="20">
        <v>0</v>
      </c>
      <c r="AP17" s="20">
        <v>0</v>
      </c>
      <c r="AQ17" s="12">
        <v>0</v>
      </c>
      <c r="AR17" s="10">
        <v>0</v>
      </c>
      <c r="AS17" s="30">
        <v>0</v>
      </c>
      <c r="AT17" s="10">
        <v>0</v>
      </c>
      <c r="AU17" s="29">
        <f t="shared" si="2"/>
        <v>0</v>
      </c>
      <c r="AV17" s="20">
        <v>0</v>
      </c>
      <c r="AW17" s="15">
        <v>0</v>
      </c>
      <c r="AX17" s="20">
        <v>0</v>
      </c>
      <c r="AY17" s="15">
        <v>0</v>
      </c>
      <c r="AZ17" s="10">
        <v>60</v>
      </c>
      <c r="BA17" s="28">
        <f t="shared" si="3"/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5">
        <f t="shared" si="4"/>
        <v>12483</v>
      </c>
      <c r="BI17" s="25">
        <f t="shared" si="5"/>
        <v>53420</v>
      </c>
      <c r="BJ17" s="143" t="s">
        <v>131</v>
      </c>
    </row>
    <row r="18" spans="1:62" ht="21.75" customHeight="1">
      <c r="A18" s="18">
        <v>15</v>
      </c>
      <c r="B18" s="87">
        <v>82862</v>
      </c>
      <c r="C18" s="88" t="s">
        <v>105</v>
      </c>
      <c r="D18" s="102" t="s">
        <v>60</v>
      </c>
      <c r="E18" s="18">
        <v>6</v>
      </c>
      <c r="F18" s="18">
        <v>1</v>
      </c>
      <c r="G18" s="18">
        <v>1</v>
      </c>
      <c r="H18" s="18">
        <v>29</v>
      </c>
      <c r="I18" s="94">
        <v>39900</v>
      </c>
      <c r="J18" s="18">
        <v>0</v>
      </c>
      <c r="K18" s="12">
        <f t="shared" si="6"/>
        <v>18354</v>
      </c>
      <c r="L18" s="30">
        <v>1800</v>
      </c>
      <c r="M18" s="12">
        <f t="shared" si="7"/>
        <v>828</v>
      </c>
      <c r="N18" s="12">
        <v>0</v>
      </c>
      <c r="O18" s="31">
        <f t="shared" si="10"/>
        <v>8155</v>
      </c>
      <c r="P18" s="32">
        <v>0</v>
      </c>
      <c r="Q18" s="10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27">
        <v>0</v>
      </c>
      <c r="AA18" s="10">
        <v>0</v>
      </c>
      <c r="AB18" s="7">
        <v>0</v>
      </c>
      <c r="AC18" s="25">
        <f t="shared" si="1"/>
        <v>69037</v>
      </c>
      <c r="AD18" s="108">
        <v>0</v>
      </c>
      <c r="AE18" s="13">
        <v>200</v>
      </c>
      <c r="AF18" s="12">
        <f>660+156</f>
        <v>816</v>
      </c>
      <c r="AG18" s="61">
        <v>212</v>
      </c>
      <c r="AH18" s="28">
        <f t="shared" si="11"/>
        <v>5825</v>
      </c>
      <c r="AI18" s="28">
        <f t="shared" si="8"/>
        <v>8155</v>
      </c>
      <c r="AJ18" s="20">
        <v>0</v>
      </c>
      <c r="AK18" s="20">
        <v>0</v>
      </c>
      <c r="AL18" s="15">
        <v>0</v>
      </c>
      <c r="AM18" s="20">
        <v>0</v>
      </c>
      <c r="AN18" s="15">
        <v>0</v>
      </c>
      <c r="AO18" s="20">
        <v>0</v>
      </c>
      <c r="AP18" s="20">
        <v>0</v>
      </c>
      <c r="AQ18" s="12">
        <v>0</v>
      </c>
      <c r="AR18" s="10">
        <v>0</v>
      </c>
      <c r="AS18" s="30">
        <v>0</v>
      </c>
      <c r="AT18" s="10">
        <v>0</v>
      </c>
      <c r="AU18" s="29">
        <f t="shared" si="2"/>
        <v>0</v>
      </c>
      <c r="AV18" s="20">
        <v>0</v>
      </c>
      <c r="AW18" s="15">
        <v>0</v>
      </c>
      <c r="AX18" s="20">
        <v>0</v>
      </c>
      <c r="AY18" s="15">
        <v>0</v>
      </c>
      <c r="AZ18" s="10">
        <v>60</v>
      </c>
      <c r="BA18" s="28">
        <f t="shared" si="3"/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5">
        <f t="shared" si="4"/>
        <v>15268</v>
      </c>
      <c r="BI18" s="25">
        <f t="shared" si="5"/>
        <v>53769</v>
      </c>
      <c r="BJ18" s="144"/>
    </row>
    <row r="19" spans="1:62" ht="15.75">
      <c r="A19" s="18">
        <v>16</v>
      </c>
      <c r="B19" s="87">
        <v>81983</v>
      </c>
      <c r="C19" s="88" t="s">
        <v>108</v>
      </c>
      <c r="D19" s="65" t="s">
        <v>60</v>
      </c>
      <c r="E19" s="18">
        <v>6</v>
      </c>
      <c r="F19" s="18">
        <v>1</v>
      </c>
      <c r="G19" s="18">
        <v>1</v>
      </c>
      <c r="H19" s="18">
        <v>29</v>
      </c>
      <c r="I19" s="60">
        <v>39900</v>
      </c>
      <c r="J19" s="18">
        <v>0</v>
      </c>
      <c r="K19" s="12">
        <f t="shared" si="6"/>
        <v>18354</v>
      </c>
      <c r="L19" s="30">
        <v>1800</v>
      </c>
      <c r="M19" s="12">
        <f t="shared" si="7"/>
        <v>828</v>
      </c>
      <c r="N19" s="12">
        <v>0</v>
      </c>
      <c r="O19" s="31">
        <f t="shared" si="10"/>
        <v>8155</v>
      </c>
      <c r="P19" s="32">
        <v>0</v>
      </c>
      <c r="Q19" s="10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27">
        <v>0</v>
      </c>
      <c r="AA19" s="10">
        <v>0</v>
      </c>
      <c r="AB19" s="7">
        <v>0</v>
      </c>
      <c r="AC19" s="25">
        <f t="shared" si="1"/>
        <v>69037</v>
      </c>
      <c r="AD19" s="108">
        <v>0</v>
      </c>
      <c r="AE19" s="13">
        <v>200</v>
      </c>
      <c r="AF19" s="12">
        <f>660+156</f>
        <v>816</v>
      </c>
      <c r="AG19" s="61">
        <v>276</v>
      </c>
      <c r="AH19" s="28">
        <f t="shared" si="11"/>
        <v>5825</v>
      </c>
      <c r="AI19" s="28">
        <f t="shared" si="8"/>
        <v>8155</v>
      </c>
      <c r="AJ19" s="20">
        <v>0</v>
      </c>
      <c r="AK19" s="20">
        <v>0</v>
      </c>
      <c r="AL19" s="15">
        <v>0</v>
      </c>
      <c r="AM19" s="20">
        <v>0</v>
      </c>
      <c r="AN19" s="15">
        <v>0</v>
      </c>
      <c r="AO19" s="20">
        <v>0</v>
      </c>
      <c r="AP19" s="20">
        <v>0</v>
      </c>
      <c r="AQ19" s="12">
        <v>0</v>
      </c>
      <c r="AR19" s="10">
        <v>0</v>
      </c>
      <c r="AS19" s="30">
        <v>0</v>
      </c>
      <c r="AT19" s="10">
        <v>0</v>
      </c>
      <c r="AU19" s="29">
        <f t="shared" si="2"/>
        <v>0</v>
      </c>
      <c r="AV19" s="20">
        <v>0</v>
      </c>
      <c r="AW19" s="15">
        <v>0</v>
      </c>
      <c r="AX19" s="20">
        <v>0</v>
      </c>
      <c r="AY19" s="15">
        <v>0</v>
      </c>
      <c r="AZ19" s="10">
        <v>60</v>
      </c>
      <c r="BA19" s="28">
        <f t="shared" si="3"/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5">
        <f t="shared" si="4"/>
        <v>15332</v>
      </c>
      <c r="BI19" s="25">
        <f t="shared" si="5"/>
        <v>53705</v>
      </c>
      <c r="BJ19" s="144"/>
    </row>
    <row r="20" spans="1:62" ht="21.75" customHeight="1">
      <c r="A20" s="18">
        <v>17</v>
      </c>
      <c r="B20" s="87">
        <v>79405</v>
      </c>
      <c r="C20" s="88" t="s">
        <v>104</v>
      </c>
      <c r="D20" s="65" t="s">
        <v>60</v>
      </c>
      <c r="E20" s="18">
        <v>6</v>
      </c>
      <c r="F20" s="18">
        <v>1</v>
      </c>
      <c r="G20" s="18">
        <v>1</v>
      </c>
      <c r="H20" s="18">
        <v>29</v>
      </c>
      <c r="I20" s="60">
        <v>39900</v>
      </c>
      <c r="J20" s="18">
        <v>0</v>
      </c>
      <c r="K20" s="12">
        <f t="shared" si="6"/>
        <v>18354</v>
      </c>
      <c r="L20" s="30">
        <v>1800</v>
      </c>
      <c r="M20" s="12">
        <f t="shared" si="7"/>
        <v>828</v>
      </c>
      <c r="N20" s="12">
        <f t="shared" si="9"/>
        <v>7182</v>
      </c>
      <c r="O20" s="31">
        <f t="shared" si="10"/>
        <v>8155</v>
      </c>
      <c r="P20" s="32">
        <v>0</v>
      </c>
      <c r="Q20" s="10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27">
        <v>0</v>
      </c>
      <c r="AA20" s="10">
        <v>0</v>
      </c>
      <c r="AB20" s="7">
        <v>0</v>
      </c>
      <c r="AC20" s="25">
        <f t="shared" si="1"/>
        <v>76219</v>
      </c>
      <c r="AD20" s="108">
        <v>4000</v>
      </c>
      <c r="AE20" s="13">
        <v>200</v>
      </c>
      <c r="AF20" s="12">
        <v>0</v>
      </c>
      <c r="AG20" s="61">
        <v>0</v>
      </c>
      <c r="AH20" s="28">
        <f t="shared" si="11"/>
        <v>5825</v>
      </c>
      <c r="AI20" s="28">
        <f t="shared" si="8"/>
        <v>8155</v>
      </c>
      <c r="AJ20" s="20">
        <v>0</v>
      </c>
      <c r="AK20" s="20">
        <v>0</v>
      </c>
      <c r="AL20" s="15">
        <v>0</v>
      </c>
      <c r="AM20" s="20">
        <v>0</v>
      </c>
      <c r="AN20" s="15">
        <v>0</v>
      </c>
      <c r="AO20" s="20">
        <v>0</v>
      </c>
      <c r="AP20" s="20">
        <v>0</v>
      </c>
      <c r="AQ20" s="12">
        <v>0</v>
      </c>
      <c r="AR20" s="10">
        <v>0</v>
      </c>
      <c r="AS20" s="30">
        <v>0</v>
      </c>
      <c r="AT20" s="10">
        <v>0</v>
      </c>
      <c r="AU20" s="29">
        <f t="shared" si="2"/>
        <v>0</v>
      </c>
      <c r="AV20" s="20">
        <v>0</v>
      </c>
      <c r="AW20" s="15">
        <v>0</v>
      </c>
      <c r="AX20" s="20">
        <v>0</v>
      </c>
      <c r="AY20" s="15">
        <v>0</v>
      </c>
      <c r="AZ20" s="10">
        <v>60</v>
      </c>
      <c r="BA20" s="28">
        <f t="shared" si="3"/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5">
        <f t="shared" si="4"/>
        <v>18240</v>
      </c>
      <c r="BI20" s="25">
        <f t="shared" si="5"/>
        <v>57979</v>
      </c>
      <c r="BJ20" s="145"/>
    </row>
    <row r="21" spans="1:62" ht="21.75" customHeight="1">
      <c r="A21" s="18">
        <v>18</v>
      </c>
      <c r="B21" s="87">
        <v>103378</v>
      </c>
      <c r="C21" s="88" t="s">
        <v>126</v>
      </c>
      <c r="D21" s="65" t="s">
        <v>60</v>
      </c>
      <c r="E21" s="18">
        <v>6</v>
      </c>
      <c r="F21" s="18">
        <v>1</v>
      </c>
      <c r="G21" s="18">
        <v>1</v>
      </c>
      <c r="H21" s="18">
        <v>29</v>
      </c>
      <c r="I21" s="60">
        <v>35400</v>
      </c>
      <c r="J21" s="18">
        <v>0</v>
      </c>
      <c r="K21" s="12">
        <f>ROUND((I21)*46%,0)</f>
        <v>16284</v>
      </c>
      <c r="L21" s="30">
        <v>1800</v>
      </c>
      <c r="M21" s="12">
        <f>ROUND((L21)*46%,0)</f>
        <v>828</v>
      </c>
      <c r="N21" s="10">
        <v>0</v>
      </c>
      <c r="O21" s="31">
        <f t="shared" si="10"/>
        <v>7235</v>
      </c>
      <c r="P21" s="32">
        <v>0</v>
      </c>
      <c r="Q21" s="10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27">
        <v>0</v>
      </c>
      <c r="AA21" s="10">
        <v>0</v>
      </c>
      <c r="AB21" s="7">
        <v>0</v>
      </c>
      <c r="AC21" s="25">
        <f>SUM(I21:AB21)</f>
        <v>61547</v>
      </c>
      <c r="AD21" s="108">
        <v>0</v>
      </c>
      <c r="AE21" s="13">
        <v>200</v>
      </c>
      <c r="AF21" s="12">
        <v>560</v>
      </c>
      <c r="AG21" s="61">
        <v>109</v>
      </c>
      <c r="AH21" s="28">
        <f t="shared" si="11"/>
        <v>5168</v>
      </c>
      <c r="AI21" s="28">
        <f>O21</f>
        <v>7235</v>
      </c>
      <c r="AJ21" s="20">
        <v>0</v>
      </c>
      <c r="AK21" s="20">
        <v>0</v>
      </c>
      <c r="AL21" s="15">
        <v>0</v>
      </c>
      <c r="AM21" s="20">
        <v>0</v>
      </c>
      <c r="AN21" s="15">
        <v>0</v>
      </c>
      <c r="AO21" s="20">
        <v>0</v>
      </c>
      <c r="AP21" s="20">
        <v>0</v>
      </c>
      <c r="AQ21" s="12">
        <v>0</v>
      </c>
      <c r="AR21" s="10">
        <v>0</v>
      </c>
      <c r="AS21" s="30">
        <v>0</v>
      </c>
      <c r="AT21" s="10">
        <v>0</v>
      </c>
      <c r="AU21" s="29">
        <f>P21</f>
        <v>0</v>
      </c>
      <c r="AV21" s="20">
        <v>0</v>
      </c>
      <c r="AW21" s="15">
        <v>0</v>
      </c>
      <c r="AX21" s="20">
        <v>0</v>
      </c>
      <c r="AY21" s="15">
        <v>0</v>
      </c>
      <c r="AZ21" s="10">
        <v>60</v>
      </c>
      <c r="BA21" s="28">
        <f>Z21</f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5">
        <f>SUM(AD21:BG21)</f>
        <v>13332</v>
      </c>
      <c r="BI21" s="25">
        <f>SUM(AC21-BH21)</f>
        <v>48215</v>
      </c>
      <c r="BJ21" s="143" t="s">
        <v>128</v>
      </c>
    </row>
    <row r="22" spans="1:62" ht="21.75" customHeight="1">
      <c r="A22" s="18">
        <v>19</v>
      </c>
      <c r="B22" s="87">
        <v>103381</v>
      </c>
      <c r="C22" s="88" t="s">
        <v>127</v>
      </c>
      <c r="D22" s="65" t="s">
        <v>60</v>
      </c>
      <c r="E22" s="18">
        <v>6</v>
      </c>
      <c r="F22" s="18">
        <v>1</v>
      </c>
      <c r="G22" s="18">
        <v>1</v>
      </c>
      <c r="H22" s="18">
        <v>29</v>
      </c>
      <c r="I22" s="60">
        <v>35400</v>
      </c>
      <c r="J22" s="18">
        <v>0</v>
      </c>
      <c r="K22" s="12">
        <f>ROUND((I22)*46%,0)</f>
        <v>16284</v>
      </c>
      <c r="L22" s="30">
        <v>1800</v>
      </c>
      <c r="M22" s="12">
        <f>ROUND((L22)*46%,0)</f>
        <v>828</v>
      </c>
      <c r="N22" s="12">
        <v>0</v>
      </c>
      <c r="O22" s="31">
        <f t="shared" si="10"/>
        <v>7235</v>
      </c>
      <c r="P22" s="32">
        <v>0</v>
      </c>
      <c r="Q22" s="10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27">
        <v>0</v>
      </c>
      <c r="AA22" s="10">
        <v>0</v>
      </c>
      <c r="AB22" s="7">
        <v>0</v>
      </c>
      <c r="AC22" s="25">
        <f>SUM(I22:AB22)</f>
        <v>61547</v>
      </c>
      <c r="AD22" s="108">
        <v>0</v>
      </c>
      <c r="AE22" s="13">
        <v>200</v>
      </c>
      <c r="AF22" s="12">
        <v>560</v>
      </c>
      <c r="AG22" s="61">
        <v>83</v>
      </c>
      <c r="AH22" s="28">
        <f>ROUND(((I22+K22)*10%),0)</f>
        <v>5168</v>
      </c>
      <c r="AI22" s="28">
        <f>O22</f>
        <v>7235</v>
      </c>
      <c r="AJ22" s="20">
        <v>0</v>
      </c>
      <c r="AK22" s="20">
        <v>0</v>
      </c>
      <c r="AL22" s="15">
        <v>0</v>
      </c>
      <c r="AM22" s="20">
        <v>0</v>
      </c>
      <c r="AN22" s="15">
        <v>0</v>
      </c>
      <c r="AO22" s="20">
        <v>0</v>
      </c>
      <c r="AP22" s="20">
        <v>0</v>
      </c>
      <c r="AQ22" s="12">
        <v>0</v>
      </c>
      <c r="AR22" s="10">
        <v>0</v>
      </c>
      <c r="AS22" s="30">
        <v>0</v>
      </c>
      <c r="AT22" s="10">
        <v>0</v>
      </c>
      <c r="AU22" s="29">
        <f>P22</f>
        <v>0</v>
      </c>
      <c r="AV22" s="20">
        <v>0</v>
      </c>
      <c r="AW22" s="15">
        <v>0</v>
      </c>
      <c r="AX22" s="20">
        <v>0</v>
      </c>
      <c r="AY22" s="15">
        <v>0</v>
      </c>
      <c r="AZ22" s="10">
        <v>60</v>
      </c>
      <c r="BA22" s="28">
        <f>Z22</f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5">
        <f>SUM(AD22:BG22)</f>
        <v>13306</v>
      </c>
      <c r="BI22" s="25">
        <f>SUM(AC22-BH22)</f>
        <v>48241</v>
      </c>
      <c r="BJ22" s="146"/>
    </row>
    <row r="23" spans="1:62" ht="22.5" customHeight="1">
      <c r="A23" s="18">
        <v>20</v>
      </c>
      <c r="B23" s="111">
        <v>35717</v>
      </c>
      <c r="C23" s="112" t="s">
        <v>102</v>
      </c>
      <c r="D23" s="113" t="s">
        <v>78</v>
      </c>
      <c r="E23" s="18">
        <v>10</v>
      </c>
      <c r="F23" s="18">
        <v>1</v>
      </c>
      <c r="G23" s="18">
        <v>1</v>
      </c>
      <c r="H23" s="18">
        <v>29</v>
      </c>
      <c r="I23" s="60">
        <v>84900</v>
      </c>
      <c r="J23" s="18">
        <v>0</v>
      </c>
      <c r="K23" s="12">
        <f t="shared" si="6"/>
        <v>39054</v>
      </c>
      <c r="L23" s="30">
        <v>3600</v>
      </c>
      <c r="M23" s="12">
        <f t="shared" si="7"/>
        <v>1656</v>
      </c>
      <c r="N23" s="12">
        <f t="shared" si="9"/>
        <v>15282</v>
      </c>
      <c r="O23" s="31">
        <v>0</v>
      </c>
      <c r="P23" s="32">
        <v>0</v>
      </c>
      <c r="Q23" s="10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27">
        <v>0</v>
      </c>
      <c r="AA23" s="10">
        <v>0</v>
      </c>
      <c r="AB23" s="7">
        <v>0</v>
      </c>
      <c r="AC23" s="25">
        <f t="shared" si="1"/>
        <v>144492</v>
      </c>
      <c r="AD23" s="108">
        <v>30000</v>
      </c>
      <c r="AE23" s="13">
        <v>200</v>
      </c>
      <c r="AF23" s="12">
        <v>0</v>
      </c>
      <c r="AG23" s="61">
        <v>0</v>
      </c>
      <c r="AH23" s="28">
        <v>0</v>
      </c>
      <c r="AI23" s="28">
        <v>0</v>
      </c>
      <c r="AJ23" s="20">
        <v>0</v>
      </c>
      <c r="AK23" s="20">
        <v>0</v>
      </c>
      <c r="AL23" s="15">
        <v>0</v>
      </c>
      <c r="AM23" s="20">
        <v>0</v>
      </c>
      <c r="AN23" s="15">
        <v>0</v>
      </c>
      <c r="AO23" s="20">
        <v>0</v>
      </c>
      <c r="AP23" s="20">
        <v>0</v>
      </c>
      <c r="AQ23" s="12">
        <v>0</v>
      </c>
      <c r="AR23" s="10">
        <v>0</v>
      </c>
      <c r="AS23" s="33" t="s">
        <v>49</v>
      </c>
      <c r="AT23" s="10">
        <v>0</v>
      </c>
      <c r="AU23" s="29">
        <f t="shared" si="2"/>
        <v>0</v>
      </c>
      <c r="AV23" s="20">
        <v>0</v>
      </c>
      <c r="AW23" s="15">
        <v>0</v>
      </c>
      <c r="AX23" s="20">
        <v>0</v>
      </c>
      <c r="AY23" s="15">
        <v>0</v>
      </c>
      <c r="AZ23" s="10">
        <v>60</v>
      </c>
      <c r="BA23" s="28">
        <f t="shared" si="3"/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5">
        <f t="shared" si="4"/>
        <v>30260</v>
      </c>
      <c r="BI23" s="25">
        <f t="shared" si="5"/>
        <v>114232</v>
      </c>
      <c r="BJ23" s="14" t="s">
        <v>129</v>
      </c>
    </row>
    <row r="24" spans="1:62" s="2" customFormat="1" ht="22.5" customHeight="1">
      <c r="A24" s="18">
        <v>21</v>
      </c>
      <c r="B24" s="87">
        <v>35429</v>
      </c>
      <c r="C24" s="88" t="s">
        <v>62</v>
      </c>
      <c r="D24" s="102" t="s">
        <v>63</v>
      </c>
      <c r="E24" s="60">
        <v>8</v>
      </c>
      <c r="F24" s="60">
        <v>1</v>
      </c>
      <c r="G24" s="60">
        <v>1</v>
      </c>
      <c r="H24" s="18">
        <v>29</v>
      </c>
      <c r="I24" s="60">
        <v>78800</v>
      </c>
      <c r="J24" s="60">
        <v>0</v>
      </c>
      <c r="K24" s="12">
        <f t="shared" si="6"/>
        <v>36248</v>
      </c>
      <c r="L24" s="12">
        <v>1800</v>
      </c>
      <c r="M24" s="12">
        <f t="shared" si="7"/>
        <v>828</v>
      </c>
      <c r="N24" s="12">
        <f t="shared" si="9"/>
        <v>14184</v>
      </c>
      <c r="O24" s="34">
        <v>0</v>
      </c>
      <c r="P24" s="34">
        <v>0</v>
      </c>
      <c r="Q24" s="12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29">
        <v>0</v>
      </c>
      <c r="AA24" s="12">
        <v>0</v>
      </c>
      <c r="AB24" s="61">
        <v>0</v>
      </c>
      <c r="AC24" s="25">
        <f t="shared" si="1"/>
        <v>131860</v>
      </c>
      <c r="AD24" s="108">
        <v>7000</v>
      </c>
      <c r="AE24" s="13">
        <v>200</v>
      </c>
      <c r="AF24" s="64">
        <v>0</v>
      </c>
      <c r="AG24" s="61">
        <v>0</v>
      </c>
      <c r="AH24" s="28">
        <v>0</v>
      </c>
      <c r="AI24" s="28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12">
        <v>12500</v>
      </c>
      <c r="AR24" s="12">
        <v>0</v>
      </c>
      <c r="AS24" s="63" t="s">
        <v>49</v>
      </c>
      <c r="AT24" s="12">
        <v>0</v>
      </c>
      <c r="AU24" s="29">
        <f t="shared" si="2"/>
        <v>0</v>
      </c>
      <c r="AV24" s="20">
        <v>0</v>
      </c>
      <c r="AW24" s="20">
        <v>0</v>
      </c>
      <c r="AX24" s="20">
        <v>0</v>
      </c>
      <c r="AY24" s="20">
        <v>0</v>
      </c>
      <c r="AZ24" s="12">
        <v>60</v>
      </c>
      <c r="BA24" s="28">
        <f t="shared" si="3"/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5">
        <f t="shared" si="4"/>
        <v>19760</v>
      </c>
      <c r="BI24" s="25">
        <f t="shared" si="5"/>
        <v>112100</v>
      </c>
      <c r="BJ24" s="14" t="s">
        <v>117</v>
      </c>
    </row>
    <row r="25" spans="1:62" s="16" customFormat="1" ht="24" customHeight="1">
      <c r="A25" s="18">
        <v>22</v>
      </c>
      <c r="B25" s="87">
        <v>47677</v>
      </c>
      <c r="C25" s="88" t="s">
        <v>90</v>
      </c>
      <c r="D25" s="65" t="s">
        <v>64</v>
      </c>
      <c r="E25" s="18">
        <v>8</v>
      </c>
      <c r="F25" s="18">
        <v>1</v>
      </c>
      <c r="G25" s="18">
        <v>1</v>
      </c>
      <c r="H25" s="18">
        <v>29</v>
      </c>
      <c r="I25" s="60">
        <v>64100</v>
      </c>
      <c r="J25" s="18">
        <v>0</v>
      </c>
      <c r="K25" s="12">
        <f t="shared" si="6"/>
        <v>29486</v>
      </c>
      <c r="L25" s="30">
        <v>1800</v>
      </c>
      <c r="M25" s="12">
        <f t="shared" si="7"/>
        <v>828</v>
      </c>
      <c r="N25" s="12">
        <f t="shared" si="9"/>
        <v>11538</v>
      </c>
      <c r="O25" s="31">
        <f>ROUND((AH25*140%),0)</f>
        <v>13103</v>
      </c>
      <c r="P25" s="32">
        <v>0</v>
      </c>
      <c r="Q25" s="10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61">
        <v>0</v>
      </c>
      <c r="Z25" s="27">
        <v>0</v>
      </c>
      <c r="AA25" s="10">
        <v>0</v>
      </c>
      <c r="AB25" s="7">
        <v>0</v>
      </c>
      <c r="AC25" s="25">
        <f t="shared" si="1"/>
        <v>120855</v>
      </c>
      <c r="AD25" s="108">
        <v>4000</v>
      </c>
      <c r="AE25" s="13">
        <v>200</v>
      </c>
      <c r="AF25" s="12">
        <v>0</v>
      </c>
      <c r="AG25" s="61">
        <v>0</v>
      </c>
      <c r="AH25" s="28">
        <f>ROUND(((I25+K25)*10%),0)</f>
        <v>9359</v>
      </c>
      <c r="AI25" s="28">
        <f t="shared" si="8"/>
        <v>13103</v>
      </c>
      <c r="AJ25" s="20">
        <v>0</v>
      </c>
      <c r="AK25" s="20">
        <v>0</v>
      </c>
      <c r="AL25" s="15">
        <v>0</v>
      </c>
      <c r="AM25" s="20">
        <v>0</v>
      </c>
      <c r="AN25" s="15">
        <v>0</v>
      </c>
      <c r="AO25" s="20">
        <v>0</v>
      </c>
      <c r="AP25" s="20">
        <v>0</v>
      </c>
      <c r="AQ25" s="12">
        <v>0</v>
      </c>
      <c r="AR25" s="10">
        <v>0</v>
      </c>
      <c r="AS25" s="30">
        <v>0</v>
      </c>
      <c r="AT25" s="10">
        <v>0</v>
      </c>
      <c r="AU25" s="29">
        <f t="shared" si="2"/>
        <v>0</v>
      </c>
      <c r="AV25" s="20">
        <v>0</v>
      </c>
      <c r="AW25" s="15">
        <v>0</v>
      </c>
      <c r="AX25" s="20">
        <v>0</v>
      </c>
      <c r="AY25" s="15">
        <v>0</v>
      </c>
      <c r="AZ25" s="10">
        <v>60</v>
      </c>
      <c r="BA25" s="28">
        <f t="shared" si="3"/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5">
        <f t="shared" si="4"/>
        <v>26722</v>
      </c>
      <c r="BI25" s="25">
        <f t="shared" si="5"/>
        <v>94133</v>
      </c>
      <c r="BJ25" s="14" t="s">
        <v>117</v>
      </c>
    </row>
    <row r="26" spans="1:62" s="16" customFormat="1" ht="24" customHeight="1">
      <c r="A26" s="18">
        <v>23</v>
      </c>
      <c r="B26" s="87">
        <v>57530</v>
      </c>
      <c r="C26" s="88" t="s">
        <v>119</v>
      </c>
      <c r="D26" s="65" t="s">
        <v>120</v>
      </c>
      <c r="E26" s="18">
        <v>7</v>
      </c>
      <c r="F26" s="18">
        <v>1</v>
      </c>
      <c r="G26" s="18">
        <v>1</v>
      </c>
      <c r="H26" s="18">
        <v>29</v>
      </c>
      <c r="I26" s="60">
        <v>58600</v>
      </c>
      <c r="J26" s="18">
        <v>0</v>
      </c>
      <c r="K26" s="12">
        <f t="shared" si="6"/>
        <v>26956</v>
      </c>
      <c r="L26" s="30">
        <v>1800</v>
      </c>
      <c r="M26" s="12">
        <f t="shared" si="7"/>
        <v>828</v>
      </c>
      <c r="N26" s="12">
        <v>0</v>
      </c>
      <c r="O26" s="31">
        <f>ROUND((AH26*140%),0)</f>
        <v>11978</v>
      </c>
      <c r="P26" s="32">
        <v>0</v>
      </c>
      <c r="Q26" s="10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61">
        <v>0</v>
      </c>
      <c r="Z26" s="27">
        <v>0</v>
      </c>
      <c r="AA26" s="10">
        <v>0</v>
      </c>
      <c r="AB26" s="7">
        <v>0</v>
      </c>
      <c r="AC26" s="25">
        <f>SUM(I26:AB26)</f>
        <v>100162</v>
      </c>
      <c r="AD26" s="108">
        <v>1000</v>
      </c>
      <c r="AE26" s="13">
        <v>200</v>
      </c>
      <c r="AF26" s="12">
        <f>660+156</f>
        <v>816</v>
      </c>
      <c r="AG26" s="61">
        <v>154</v>
      </c>
      <c r="AH26" s="28">
        <f>ROUND(((I26+K26)*10%),0)</f>
        <v>8556</v>
      </c>
      <c r="AI26" s="28">
        <f>O26</f>
        <v>11978</v>
      </c>
      <c r="AJ26" s="20">
        <v>0</v>
      </c>
      <c r="AK26" s="20">
        <v>0</v>
      </c>
      <c r="AL26" s="15">
        <v>0</v>
      </c>
      <c r="AM26" s="20">
        <v>0</v>
      </c>
      <c r="AN26" s="15">
        <v>0</v>
      </c>
      <c r="AO26" s="20">
        <v>0</v>
      </c>
      <c r="AP26" s="20">
        <v>0</v>
      </c>
      <c r="AQ26" s="12">
        <v>0</v>
      </c>
      <c r="AR26" s="10">
        <v>0</v>
      </c>
      <c r="AS26" s="30">
        <v>0</v>
      </c>
      <c r="AT26" s="10">
        <v>0</v>
      </c>
      <c r="AU26" s="29">
        <f t="shared" si="2"/>
        <v>0</v>
      </c>
      <c r="AV26" s="20">
        <v>0</v>
      </c>
      <c r="AW26" s="15">
        <v>0</v>
      </c>
      <c r="AX26" s="20">
        <v>0</v>
      </c>
      <c r="AY26" s="15">
        <v>0</v>
      </c>
      <c r="AZ26" s="10">
        <v>60</v>
      </c>
      <c r="BA26" s="28">
        <f>Z26</f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5">
        <f>SUM(AD26:BG26)</f>
        <v>22764</v>
      </c>
      <c r="BI26" s="25">
        <f>SUM(AC26-BH26)</f>
        <v>77398</v>
      </c>
      <c r="BJ26" s="14"/>
    </row>
    <row r="27" spans="1:62" ht="24" customHeight="1">
      <c r="A27" s="18">
        <v>24</v>
      </c>
      <c r="B27" s="87">
        <v>47740</v>
      </c>
      <c r="C27" s="88" t="s">
        <v>109</v>
      </c>
      <c r="D27" s="65" t="s">
        <v>65</v>
      </c>
      <c r="E27" s="18">
        <v>7</v>
      </c>
      <c r="F27" s="18">
        <v>1</v>
      </c>
      <c r="G27" s="18">
        <v>1</v>
      </c>
      <c r="H27" s="18">
        <v>29</v>
      </c>
      <c r="I27" s="60">
        <v>55200</v>
      </c>
      <c r="J27" s="18">
        <v>0</v>
      </c>
      <c r="K27" s="12">
        <f t="shared" si="6"/>
        <v>25392</v>
      </c>
      <c r="L27" s="30">
        <v>1800</v>
      </c>
      <c r="M27" s="12">
        <f t="shared" si="7"/>
        <v>828</v>
      </c>
      <c r="N27" s="12">
        <f t="shared" si="9"/>
        <v>9936</v>
      </c>
      <c r="O27" s="31">
        <f>ROUND((AH27*140%),0)</f>
        <v>11283</v>
      </c>
      <c r="P27" s="32">
        <v>0</v>
      </c>
      <c r="Q27" s="10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61">
        <v>0</v>
      </c>
      <c r="Z27" s="27">
        <v>0</v>
      </c>
      <c r="AA27" s="10">
        <v>0</v>
      </c>
      <c r="AB27" s="7">
        <v>0</v>
      </c>
      <c r="AC27" s="25">
        <f t="shared" si="1"/>
        <v>104439</v>
      </c>
      <c r="AD27" s="108">
        <v>0</v>
      </c>
      <c r="AE27" s="13">
        <v>200</v>
      </c>
      <c r="AF27" s="12">
        <v>0</v>
      </c>
      <c r="AG27" s="61">
        <v>0</v>
      </c>
      <c r="AH27" s="28">
        <f>ROUND(((I27+K27)*10%),0)</f>
        <v>8059</v>
      </c>
      <c r="AI27" s="28">
        <f t="shared" si="8"/>
        <v>11283</v>
      </c>
      <c r="AJ27" s="20">
        <v>0</v>
      </c>
      <c r="AK27" s="20">
        <v>0</v>
      </c>
      <c r="AL27" s="15">
        <v>0</v>
      </c>
      <c r="AM27" s="20">
        <v>0</v>
      </c>
      <c r="AN27" s="15">
        <v>0</v>
      </c>
      <c r="AO27" s="20">
        <v>0</v>
      </c>
      <c r="AP27" s="20">
        <v>0</v>
      </c>
      <c r="AQ27" s="12">
        <v>0</v>
      </c>
      <c r="AR27" s="10">
        <v>0</v>
      </c>
      <c r="AS27" s="30">
        <v>0</v>
      </c>
      <c r="AT27" s="10">
        <v>0</v>
      </c>
      <c r="AU27" s="29">
        <f t="shared" si="2"/>
        <v>0</v>
      </c>
      <c r="AV27" s="20">
        <v>0</v>
      </c>
      <c r="AW27" s="15">
        <v>0</v>
      </c>
      <c r="AX27" s="20">
        <v>0</v>
      </c>
      <c r="AY27" s="15">
        <v>0</v>
      </c>
      <c r="AZ27" s="10">
        <v>60</v>
      </c>
      <c r="BA27" s="28">
        <f t="shared" si="3"/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5">
        <f t="shared" si="4"/>
        <v>19602</v>
      </c>
      <c r="BI27" s="25">
        <f t="shared" si="5"/>
        <v>84837</v>
      </c>
      <c r="BJ27" s="14" t="s">
        <v>117</v>
      </c>
    </row>
    <row r="28" spans="1:62" ht="16.5" customHeight="1">
      <c r="A28" s="94"/>
      <c r="B28" s="95"/>
      <c r="C28" s="96" t="s">
        <v>113</v>
      </c>
      <c r="D28" s="97"/>
      <c r="E28" s="94"/>
      <c r="F28" s="94"/>
      <c r="G28" s="94"/>
      <c r="H28" s="94"/>
      <c r="I28" s="94">
        <f>SUM(I4:I27)</f>
        <v>1551173</v>
      </c>
      <c r="J28" s="94">
        <f aca="true" t="shared" si="12" ref="J28:BI28">SUM(J4:J27)</f>
        <v>0</v>
      </c>
      <c r="K28" s="99">
        <f>SUM(K4:K27)</f>
        <v>713540</v>
      </c>
      <c r="L28" s="94">
        <f t="shared" si="12"/>
        <v>57600</v>
      </c>
      <c r="M28" s="94">
        <f t="shared" si="12"/>
        <v>26496</v>
      </c>
      <c r="N28" s="94">
        <f t="shared" si="12"/>
        <v>169722</v>
      </c>
      <c r="O28" s="94">
        <f t="shared" si="12"/>
        <v>167991</v>
      </c>
      <c r="P28" s="94">
        <f t="shared" si="12"/>
        <v>0</v>
      </c>
      <c r="Q28" s="94">
        <f t="shared" si="12"/>
        <v>0</v>
      </c>
      <c r="R28" s="94">
        <f t="shared" si="12"/>
        <v>0</v>
      </c>
      <c r="S28" s="94">
        <f t="shared" si="12"/>
        <v>0</v>
      </c>
      <c r="T28" s="94">
        <f t="shared" si="12"/>
        <v>0</v>
      </c>
      <c r="U28" s="94">
        <f t="shared" si="12"/>
        <v>0</v>
      </c>
      <c r="V28" s="94">
        <f t="shared" si="12"/>
        <v>0</v>
      </c>
      <c r="W28" s="94">
        <f t="shared" si="12"/>
        <v>0</v>
      </c>
      <c r="X28" s="94">
        <f t="shared" si="12"/>
        <v>0</v>
      </c>
      <c r="Y28" s="61">
        <v>0</v>
      </c>
      <c r="Z28" s="94">
        <f t="shared" si="12"/>
        <v>0</v>
      </c>
      <c r="AA28" s="94">
        <f t="shared" si="12"/>
        <v>0</v>
      </c>
      <c r="AB28" s="94">
        <f t="shared" si="12"/>
        <v>0</v>
      </c>
      <c r="AC28" s="94">
        <f t="shared" si="12"/>
        <v>2686522</v>
      </c>
      <c r="AD28" s="94">
        <f t="shared" si="12"/>
        <v>210000</v>
      </c>
      <c r="AE28" s="94">
        <f t="shared" si="12"/>
        <v>4800</v>
      </c>
      <c r="AF28" s="94">
        <f t="shared" si="12"/>
        <v>7832</v>
      </c>
      <c r="AG28" s="94">
        <f t="shared" si="12"/>
        <v>3936</v>
      </c>
      <c r="AH28" s="94">
        <f t="shared" si="12"/>
        <v>119994</v>
      </c>
      <c r="AI28" s="94">
        <f t="shared" si="12"/>
        <v>167991</v>
      </c>
      <c r="AJ28" s="94">
        <f t="shared" si="12"/>
        <v>0</v>
      </c>
      <c r="AK28" s="94">
        <f t="shared" si="12"/>
        <v>0</v>
      </c>
      <c r="AL28" s="94">
        <f t="shared" si="12"/>
        <v>0</v>
      </c>
      <c r="AM28" s="94">
        <f t="shared" si="12"/>
        <v>0</v>
      </c>
      <c r="AN28" s="94">
        <f t="shared" si="12"/>
        <v>0</v>
      </c>
      <c r="AO28" s="94">
        <f t="shared" si="12"/>
        <v>0</v>
      </c>
      <c r="AP28" s="94">
        <f t="shared" si="12"/>
        <v>0</v>
      </c>
      <c r="AQ28" s="94">
        <f t="shared" si="12"/>
        <v>123000</v>
      </c>
      <c r="AR28" s="94">
        <f t="shared" si="12"/>
        <v>0</v>
      </c>
      <c r="AS28" s="94">
        <f t="shared" si="12"/>
        <v>0</v>
      </c>
      <c r="AT28" s="94">
        <f t="shared" si="12"/>
        <v>0</v>
      </c>
      <c r="AU28" s="94">
        <f t="shared" si="12"/>
        <v>0</v>
      </c>
      <c r="AV28" s="94">
        <f t="shared" si="12"/>
        <v>0</v>
      </c>
      <c r="AW28" s="94">
        <f t="shared" si="12"/>
        <v>0</v>
      </c>
      <c r="AX28" s="94">
        <f t="shared" si="12"/>
        <v>0</v>
      </c>
      <c r="AY28" s="94">
        <f t="shared" si="12"/>
        <v>0</v>
      </c>
      <c r="AZ28" s="94">
        <f t="shared" si="12"/>
        <v>1500</v>
      </c>
      <c r="BA28" s="94">
        <f t="shared" si="12"/>
        <v>0</v>
      </c>
      <c r="BB28" s="94">
        <f t="shared" si="12"/>
        <v>0</v>
      </c>
      <c r="BC28" s="94">
        <f t="shared" si="12"/>
        <v>0</v>
      </c>
      <c r="BD28" s="94">
        <f t="shared" si="12"/>
        <v>0</v>
      </c>
      <c r="BE28" s="94">
        <f t="shared" si="12"/>
        <v>0</v>
      </c>
      <c r="BF28" s="94">
        <f t="shared" si="12"/>
        <v>0</v>
      </c>
      <c r="BG28" s="94">
        <f t="shared" si="12"/>
        <v>0</v>
      </c>
      <c r="BH28" s="94">
        <f t="shared" si="12"/>
        <v>639053</v>
      </c>
      <c r="BI28" s="94">
        <f t="shared" si="12"/>
        <v>2047469</v>
      </c>
      <c r="BJ28" s="14"/>
    </row>
    <row r="29" spans="1:62" ht="16.5" customHeight="1">
      <c r="A29" s="18">
        <v>23</v>
      </c>
      <c r="B29" s="87">
        <v>57746</v>
      </c>
      <c r="C29" s="88" t="s">
        <v>115</v>
      </c>
      <c r="D29" s="89" t="s">
        <v>116</v>
      </c>
      <c r="E29" s="60">
        <v>4</v>
      </c>
      <c r="F29" s="60">
        <v>1</v>
      </c>
      <c r="G29" s="60">
        <v>1</v>
      </c>
      <c r="H29" s="18">
        <v>29</v>
      </c>
      <c r="I29" s="94">
        <v>27900</v>
      </c>
      <c r="J29" s="94">
        <v>0</v>
      </c>
      <c r="K29" s="12">
        <f>ROUND((I29)*46%,0)</f>
        <v>12834</v>
      </c>
      <c r="L29" s="30">
        <v>1800</v>
      </c>
      <c r="M29" s="12">
        <f>ROUND((L29)*46%,0)</f>
        <v>828</v>
      </c>
      <c r="N29" s="11">
        <v>0</v>
      </c>
      <c r="O29" s="31">
        <f>ROUND((AH29*140%),0)</f>
        <v>5702</v>
      </c>
      <c r="P29" s="32">
        <v>0</v>
      </c>
      <c r="Q29" s="10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61">
        <v>0</v>
      </c>
      <c r="Z29" s="27">
        <v>0</v>
      </c>
      <c r="AA29" s="10">
        <v>700</v>
      </c>
      <c r="AB29" s="7">
        <v>0</v>
      </c>
      <c r="AC29" s="25">
        <f>SUM(I29:AB29)</f>
        <v>49764</v>
      </c>
      <c r="AD29" s="108">
        <v>0</v>
      </c>
      <c r="AE29" s="64">
        <v>200</v>
      </c>
      <c r="AF29" s="12">
        <f>440+120</f>
        <v>560</v>
      </c>
      <c r="AG29" s="61">
        <v>288</v>
      </c>
      <c r="AH29" s="28">
        <f>ROUND(((I29+K29)*10%),0)</f>
        <v>4073</v>
      </c>
      <c r="AI29" s="28">
        <f>O29</f>
        <v>5702</v>
      </c>
      <c r="AJ29" s="20">
        <v>0</v>
      </c>
      <c r="AK29" s="20">
        <v>0</v>
      </c>
      <c r="AL29" s="15">
        <v>0</v>
      </c>
      <c r="AM29" s="20">
        <v>0</v>
      </c>
      <c r="AN29" s="15">
        <v>0</v>
      </c>
      <c r="AO29" s="20">
        <v>0</v>
      </c>
      <c r="AP29" s="20">
        <v>0</v>
      </c>
      <c r="AQ29" s="12">
        <v>0</v>
      </c>
      <c r="AR29" s="10">
        <v>0</v>
      </c>
      <c r="AS29" s="30">
        <v>0</v>
      </c>
      <c r="AT29" s="10">
        <v>0</v>
      </c>
      <c r="AU29" s="29">
        <f>P29</f>
        <v>0</v>
      </c>
      <c r="AV29" s="20">
        <v>0</v>
      </c>
      <c r="AW29" s="15">
        <v>0</v>
      </c>
      <c r="AX29" s="20">
        <v>0</v>
      </c>
      <c r="AY29" s="15">
        <v>0</v>
      </c>
      <c r="AZ29" s="10">
        <v>30</v>
      </c>
      <c r="BA29" s="28">
        <f>Z29</f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5">
        <f>SUM(AD29:BG29)</f>
        <v>10853</v>
      </c>
      <c r="BI29" s="25">
        <f>SUM(AC29-BH29)</f>
        <v>38911</v>
      </c>
      <c r="BJ29" s="14"/>
    </row>
    <row r="30" spans="1:62" ht="15.75">
      <c r="A30" s="18">
        <v>24</v>
      </c>
      <c r="B30" s="87">
        <v>48052</v>
      </c>
      <c r="C30" s="88" t="s">
        <v>66</v>
      </c>
      <c r="D30" s="17" t="s">
        <v>92</v>
      </c>
      <c r="E30" s="18">
        <v>3</v>
      </c>
      <c r="F30" s="18">
        <v>1</v>
      </c>
      <c r="G30" s="18">
        <v>1</v>
      </c>
      <c r="H30" s="18">
        <v>29</v>
      </c>
      <c r="I30" s="94">
        <v>31100</v>
      </c>
      <c r="J30" s="18">
        <v>0</v>
      </c>
      <c r="K30" s="12">
        <f aca="true" t="shared" si="13" ref="K30:K36">ROUND((I30)*46%,0)</f>
        <v>14306</v>
      </c>
      <c r="L30" s="30">
        <v>1800</v>
      </c>
      <c r="M30" s="12">
        <f aca="true" t="shared" si="14" ref="M30:M36">ROUND((L30)*46%,0)</f>
        <v>828</v>
      </c>
      <c r="N30" s="11">
        <v>0</v>
      </c>
      <c r="O30" s="31">
        <f>ROUND((AH30*140%),0)</f>
        <v>6357</v>
      </c>
      <c r="P30" s="32">
        <v>0</v>
      </c>
      <c r="Q30" s="10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61">
        <v>0</v>
      </c>
      <c r="Z30" s="27">
        <v>0</v>
      </c>
      <c r="AA30" s="10">
        <v>0</v>
      </c>
      <c r="AB30" s="7">
        <v>0</v>
      </c>
      <c r="AC30" s="25">
        <f t="shared" si="1"/>
        <v>54391</v>
      </c>
      <c r="AD30" s="108">
        <v>0</v>
      </c>
      <c r="AE30" s="64">
        <v>200</v>
      </c>
      <c r="AF30" s="12">
        <f>440+120</f>
        <v>560</v>
      </c>
      <c r="AG30" s="61">
        <v>1109</v>
      </c>
      <c r="AH30" s="28">
        <f>ROUND(((I30+K30)*10%),0)</f>
        <v>4541</v>
      </c>
      <c r="AI30" s="28">
        <f t="shared" si="8"/>
        <v>6357</v>
      </c>
      <c r="AJ30" s="20">
        <v>0</v>
      </c>
      <c r="AK30" s="20">
        <v>0</v>
      </c>
      <c r="AL30" s="15">
        <v>0</v>
      </c>
      <c r="AM30" s="20">
        <v>0</v>
      </c>
      <c r="AN30" s="15">
        <v>0</v>
      </c>
      <c r="AO30" s="20">
        <v>0</v>
      </c>
      <c r="AP30" s="20">
        <v>0</v>
      </c>
      <c r="AQ30" s="12">
        <v>0</v>
      </c>
      <c r="AR30" s="10">
        <v>0</v>
      </c>
      <c r="AS30" s="30">
        <v>0</v>
      </c>
      <c r="AT30" s="10">
        <v>0</v>
      </c>
      <c r="AU30" s="29">
        <f t="shared" si="2"/>
        <v>0</v>
      </c>
      <c r="AV30" s="20">
        <v>0</v>
      </c>
      <c r="AW30" s="15">
        <v>0</v>
      </c>
      <c r="AX30" s="20">
        <v>0</v>
      </c>
      <c r="AY30" s="15">
        <v>0</v>
      </c>
      <c r="AZ30" s="10">
        <v>30</v>
      </c>
      <c r="BA30" s="28">
        <f t="shared" si="3"/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5">
        <f t="shared" si="4"/>
        <v>12797</v>
      </c>
      <c r="BI30" s="25">
        <f t="shared" si="5"/>
        <v>41594</v>
      </c>
      <c r="BJ30" s="14"/>
    </row>
    <row r="31" spans="1:62" s="2" customFormat="1" ht="15.75">
      <c r="A31" s="18">
        <v>25</v>
      </c>
      <c r="B31" s="87">
        <v>35796</v>
      </c>
      <c r="C31" s="88" t="s">
        <v>68</v>
      </c>
      <c r="D31" s="89" t="s">
        <v>67</v>
      </c>
      <c r="E31" s="60">
        <v>4</v>
      </c>
      <c r="F31" s="60">
        <v>1</v>
      </c>
      <c r="G31" s="60">
        <v>1</v>
      </c>
      <c r="H31" s="18">
        <v>29</v>
      </c>
      <c r="I31" s="60">
        <v>42200</v>
      </c>
      <c r="J31" s="60">
        <v>0</v>
      </c>
      <c r="K31" s="12">
        <f t="shared" si="13"/>
        <v>19412</v>
      </c>
      <c r="L31" s="12">
        <v>1800</v>
      </c>
      <c r="M31" s="12">
        <f t="shared" si="14"/>
        <v>828</v>
      </c>
      <c r="N31" s="12">
        <v>0</v>
      </c>
      <c r="O31" s="34">
        <v>0</v>
      </c>
      <c r="P31" s="34">
        <v>0</v>
      </c>
      <c r="Q31" s="12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29">
        <v>0</v>
      </c>
      <c r="AA31" s="12">
        <v>0</v>
      </c>
      <c r="AB31" s="7">
        <v>0</v>
      </c>
      <c r="AC31" s="25">
        <f t="shared" si="1"/>
        <v>64240</v>
      </c>
      <c r="AD31" s="108">
        <v>9800</v>
      </c>
      <c r="AE31" s="13">
        <v>200</v>
      </c>
      <c r="AF31" s="12">
        <f>440+120</f>
        <v>560</v>
      </c>
      <c r="AG31" s="61">
        <v>314</v>
      </c>
      <c r="AH31" s="28">
        <v>0</v>
      </c>
      <c r="AI31" s="28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12">
        <v>10000</v>
      </c>
      <c r="AR31" s="12">
        <v>5000</v>
      </c>
      <c r="AS31" s="107" t="s">
        <v>132</v>
      </c>
      <c r="AT31" s="12">
        <v>0</v>
      </c>
      <c r="AU31" s="29">
        <f t="shared" si="2"/>
        <v>0</v>
      </c>
      <c r="AV31" s="20">
        <v>0</v>
      </c>
      <c r="AW31" s="20">
        <v>0</v>
      </c>
      <c r="AX31" s="20">
        <v>0</v>
      </c>
      <c r="AY31" s="20">
        <v>0</v>
      </c>
      <c r="AZ31" s="12">
        <v>30</v>
      </c>
      <c r="BA31" s="28">
        <f t="shared" si="3"/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5">
        <f t="shared" si="4"/>
        <v>25904</v>
      </c>
      <c r="BI31" s="25">
        <f t="shared" si="5"/>
        <v>38336</v>
      </c>
      <c r="BJ31" s="14" t="s">
        <v>117</v>
      </c>
    </row>
    <row r="32" spans="1:62" ht="21" customHeight="1">
      <c r="A32" s="18">
        <v>26</v>
      </c>
      <c r="B32" s="87">
        <v>35797</v>
      </c>
      <c r="C32" s="88" t="s">
        <v>69</v>
      </c>
      <c r="D32" s="17" t="s">
        <v>70</v>
      </c>
      <c r="E32" s="18">
        <v>4</v>
      </c>
      <c r="F32" s="18">
        <v>1</v>
      </c>
      <c r="G32" s="18">
        <v>1</v>
      </c>
      <c r="H32" s="18">
        <v>29</v>
      </c>
      <c r="I32" s="94">
        <v>42200</v>
      </c>
      <c r="J32" s="18">
        <v>0</v>
      </c>
      <c r="K32" s="12">
        <f t="shared" si="13"/>
        <v>19412</v>
      </c>
      <c r="L32" s="30">
        <v>1800</v>
      </c>
      <c r="M32" s="12">
        <f t="shared" si="14"/>
        <v>828</v>
      </c>
      <c r="N32" s="12">
        <f>ROUND(((I32)*18%),0)</f>
        <v>7596</v>
      </c>
      <c r="O32" s="31">
        <v>0</v>
      </c>
      <c r="P32" s="32">
        <v>0</v>
      </c>
      <c r="Q32" s="10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61">
        <v>0</v>
      </c>
      <c r="Z32" s="27">
        <v>0</v>
      </c>
      <c r="AA32" s="10">
        <v>0</v>
      </c>
      <c r="AB32" s="7">
        <v>0</v>
      </c>
      <c r="AC32" s="25">
        <f t="shared" si="1"/>
        <v>71836</v>
      </c>
      <c r="AD32" s="108">
        <v>0</v>
      </c>
      <c r="AE32" s="13">
        <v>200</v>
      </c>
      <c r="AF32" s="12">
        <v>0</v>
      </c>
      <c r="AG32" s="61">
        <v>0</v>
      </c>
      <c r="AH32" s="28">
        <v>0</v>
      </c>
      <c r="AI32" s="28">
        <v>0</v>
      </c>
      <c r="AJ32" s="20">
        <v>0</v>
      </c>
      <c r="AK32" s="20">
        <v>0</v>
      </c>
      <c r="AL32" s="15">
        <v>0</v>
      </c>
      <c r="AM32" s="20">
        <v>0</v>
      </c>
      <c r="AN32" s="15">
        <v>0</v>
      </c>
      <c r="AO32" s="20">
        <v>0</v>
      </c>
      <c r="AP32" s="20">
        <v>0</v>
      </c>
      <c r="AQ32" s="12">
        <v>25000</v>
      </c>
      <c r="AR32" s="10">
        <v>0</v>
      </c>
      <c r="AS32" s="30">
        <v>0</v>
      </c>
      <c r="AT32" s="10">
        <v>0</v>
      </c>
      <c r="AU32" s="29">
        <f t="shared" si="2"/>
        <v>0</v>
      </c>
      <c r="AV32" s="20">
        <v>0</v>
      </c>
      <c r="AW32" s="15">
        <v>0</v>
      </c>
      <c r="AX32" s="20">
        <v>0</v>
      </c>
      <c r="AY32" s="15">
        <v>0</v>
      </c>
      <c r="AZ32" s="10">
        <v>30</v>
      </c>
      <c r="BA32" s="28">
        <f t="shared" si="3"/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5">
        <f t="shared" si="4"/>
        <v>25230</v>
      </c>
      <c r="BI32" s="25">
        <f t="shared" si="5"/>
        <v>46606</v>
      </c>
      <c r="BJ32" s="14"/>
    </row>
    <row r="33" spans="1:62" ht="15.75">
      <c r="A33" s="18">
        <v>27</v>
      </c>
      <c r="B33" s="87">
        <v>35798</v>
      </c>
      <c r="C33" s="88" t="s">
        <v>71</v>
      </c>
      <c r="D33" s="17" t="s">
        <v>70</v>
      </c>
      <c r="E33" s="18">
        <v>4</v>
      </c>
      <c r="F33" s="18">
        <v>1</v>
      </c>
      <c r="G33" s="18">
        <v>1</v>
      </c>
      <c r="H33" s="18">
        <v>29</v>
      </c>
      <c r="I33" s="94">
        <v>42200</v>
      </c>
      <c r="J33" s="18">
        <v>0</v>
      </c>
      <c r="K33" s="12">
        <f t="shared" si="13"/>
        <v>19412</v>
      </c>
      <c r="L33" s="30">
        <v>1800</v>
      </c>
      <c r="M33" s="12">
        <f t="shared" si="14"/>
        <v>828</v>
      </c>
      <c r="N33" s="10">
        <v>0</v>
      </c>
      <c r="O33" s="31">
        <v>0</v>
      </c>
      <c r="P33" s="32">
        <v>0</v>
      </c>
      <c r="Q33" s="10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61">
        <v>0</v>
      </c>
      <c r="Z33" s="27">
        <v>0</v>
      </c>
      <c r="AA33" s="10">
        <v>0</v>
      </c>
      <c r="AB33" s="7">
        <v>0</v>
      </c>
      <c r="AC33" s="25">
        <f t="shared" si="1"/>
        <v>64240</v>
      </c>
      <c r="AD33" s="108">
        <v>0</v>
      </c>
      <c r="AE33" s="13">
        <v>200</v>
      </c>
      <c r="AF33" s="12">
        <f>440+120</f>
        <v>560</v>
      </c>
      <c r="AG33" s="61">
        <v>654</v>
      </c>
      <c r="AH33" s="28">
        <v>0</v>
      </c>
      <c r="AI33" s="28">
        <v>0</v>
      </c>
      <c r="AJ33" s="20">
        <v>0</v>
      </c>
      <c r="AK33" s="20">
        <v>0</v>
      </c>
      <c r="AL33" s="15">
        <v>0</v>
      </c>
      <c r="AM33" s="20">
        <v>0</v>
      </c>
      <c r="AN33" s="15">
        <v>0</v>
      </c>
      <c r="AO33" s="20">
        <v>0</v>
      </c>
      <c r="AP33" s="20">
        <v>0</v>
      </c>
      <c r="AQ33" s="12">
        <v>15000</v>
      </c>
      <c r="AR33" s="10">
        <v>0</v>
      </c>
      <c r="AS33" s="33" t="s">
        <v>49</v>
      </c>
      <c r="AT33" s="10">
        <v>0</v>
      </c>
      <c r="AU33" s="29">
        <f t="shared" si="2"/>
        <v>0</v>
      </c>
      <c r="AV33" s="20">
        <v>0</v>
      </c>
      <c r="AW33" s="15">
        <v>0</v>
      </c>
      <c r="AX33" s="20">
        <v>0</v>
      </c>
      <c r="AY33" s="15">
        <v>0</v>
      </c>
      <c r="AZ33" s="10">
        <v>30</v>
      </c>
      <c r="BA33" s="28">
        <f t="shared" si="3"/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5">
        <f t="shared" si="4"/>
        <v>16444</v>
      </c>
      <c r="BI33" s="25">
        <f t="shared" si="5"/>
        <v>47796</v>
      </c>
      <c r="BJ33" s="14"/>
    </row>
    <row r="34" spans="1:62" s="19" customFormat="1" ht="15.75">
      <c r="A34" s="18">
        <v>28</v>
      </c>
      <c r="B34" s="87">
        <v>35404</v>
      </c>
      <c r="C34" s="88" t="s">
        <v>72</v>
      </c>
      <c r="D34" s="17" t="s">
        <v>70</v>
      </c>
      <c r="E34" s="18">
        <v>3</v>
      </c>
      <c r="F34" s="18">
        <v>1</v>
      </c>
      <c r="G34" s="18">
        <v>1</v>
      </c>
      <c r="H34" s="18">
        <v>29</v>
      </c>
      <c r="I34" s="60">
        <v>38300</v>
      </c>
      <c r="J34" s="18">
        <v>0</v>
      </c>
      <c r="K34" s="12">
        <f t="shared" si="13"/>
        <v>17618</v>
      </c>
      <c r="L34" s="30">
        <v>1800</v>
      </c>
      <c r="M34" s="12">
        <f t="shared" si="14"/>
        <v>828</v>
      </c>
      <c r="N34" s="12">
        <f>ROUND(((I34)*18%),0)</f>
        <v>6894</v>
      </c>
      <c r="O34" s="31">
        <v>0</v>
      </c>
      <c r="P34" s="32">
        <v>0</v>
      </c>
      <c r="Q34" s="11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61">
        <v>0</v>
      </c>
      <c r="Z34" s="27">
        <v>0</v>
      </c>
      <c r="AA34" s="11">
        <v>0</v>
      </c>
      <c r="AB34" s="7">
        <v>0</v>
      </c>
      <c r="AC34" s="25">
        <f t="shared" si="1"/>
        <v>65440</v>
      </c>
      <c r="AD34" s="108">
        <v>5300</v>
      </c>
      <c r="AE34" s="73">
        <v>200</v>
      </c>
      <c r="AF34" s="74">
        <v>0</v>
      </c>
      <c r="AG34" s="61">
        <v>0</v>
      </c>
      <c r="AH34" s="28">
        <v>0</v>
      </c>
      <c r="AI34" s="28">
        <v>0</v>
      </c>
      <c r="AJ34" s="20">
        <v>0</v>
      </c>
      <c r="AK34" s="20">
        <v>0</v>
      </c>
      <c r="AL34" s="15">
        <v>0</v>
      </c>
      <c r="AM34" s="20">
        <v>0</v>
      </c>
      <c r="AN34" s="15">
        <v>0</v>
      </c>
      <c r="AO34" s="20">
        <v>0</v>
      </c>
      <c r="AP34" s="20">
        <v>0</v>
      </c>
      <c r="AQ34" s="74">
        <v>12000</v>
      </c>
      <c r="AR34" s="11">
        <v>0</v>
      </c>
      <c r="AS34" s="35">
        <v>0</v>
      </c>
      <c r="AT34" s="11">
        <v>0</v>
      </c>
      <c r="AU34" s="29">
        <f t="shared" si="2"/>
        <v>0</v>
      </c>
      <c r="AV34" s="20">
        <v>0</v>
      </c>
      <c r="AW34" s="15">
        <v>0</v>
      </c>
      <c r="AX34" s="20">
        <v>0</v>
      </c>
      <c r="AY34" s="15">
        <v>0</v>
      </c>
      <c r="AZ34" s="11">
        <v>30</v>
      </c>
      <c r="BA34" s="28">
        <f t="shared" si="3"/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5">
        <f t="shared" si="4"/>
        <v>17530</v>
      </c>
      <c r="BI34" s="25">
        <f t="shared" si="5"/>
        <v>47910</v>
      </c>
      <c r="BJ34" s="14" t="s">
        <v>117</v>
      </c>
    </row>
    <row r="35" spans="1:62" ht="15.75">
      <c r="A35" s="18">
        <v>29</v>
      </c>
      <c r="B35" s="87">
        <v>37440</v>
      </c>
      <c r="C35" s="88" t="s">
        <v>73</v>
      </c>
      <c r="D35" s="17" t="s">
        <v>70</v>
      </c>
      <c r="E35" s="18">
        <v>4</v>
      </c>
      <c r="F35" s="18">
        <v>1</v>
      </c>
      <c r="G35" s="18">
        <v>1</v>
      </c>
      <c r="H35" s="18">
        <v>29</v>
      </c>
      <c r="I35" s="94">
        <v>42200</v>
      </c>
      <c r="J35" s="18">
        <v>0</v>
      </c>
      <c r="K35" s="12">
        <f t="shared" si="13"/>
        <v>19412</v>
      </c>
      <c r="L35" s="30">
        <v>1800</v>
      </c>
      <c r="M35" s="12">
        <f t="shared" si="14"/>
        <v>828</v>
      </c>
      <c r="N35" s="12">
        <f>ROUND(((I35)*18%),0)</f>
        <v>7596</v>
      </c>
      <c r="O35" s="31">
        <v>0</v>
      </c>
      <c r="P35" s="32">
        <v>0</v>
      </c>
      <c r="Q35" s="11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61">
        <v>0</v>
      </c>
      <c r="Z35" s="27">
        <v>0</v>
      </c>
      <c r="AA35" s="11">
        <v>0</v>
      </c>
      <c r="AB35" s="7">
        <v>0</v>
      </c>
      <c r="AC35" s="25">
        <f t="shared" si="1"/>
        <v>71836</v>
      </c>
      <c r="AD35" s="108">
        <v>24900</v>
      </c>
      <c r="AE35" s="73">
        <v>200</v>
      </c>
      <c r="AF35" s="74">
        <v>0</v>
      </c>
      <c r="AG35" s="61">
        <v>0</v>
      </c>
      <c r="AH35" s="28">
        <v>0</v>
      </c>
      <c r="AI35" s="28">
        <v>0</v>
      </c>
      <c r="AJ35" s="20">
        <v>0</v>
      </c>
      <c r="AK35" s="20">
        <v>0</v>
      </c>
      <c r="AL35" s="15">
        <v>0</v>
      </c>
      <c r="AM35" s="20">
        <v>0</v>
      </c>
      <c r="AN35" s="15">
        <v>0</v>
      </c>
      <c r="AO35" s="20">
        <v>0</v>
      </c>
      <c r="AP35" s="20">
        <v>0</v>
      </c>
      <c r="AQ35" s="74">
        <v>10000</v>
      </c>
      <c r="AR35" s="11">
        <v>0</v>
      </c>
      <c r="AS35" s="35">
        <v>0</v>
      </c>
      <c r="AT35" s="11">
        <v>0</v>
      </c>
      <c r="AU35" s="29">
        <f t="shared" si="2"/>
        <v>0</v>
      </c>
      <c r="AV35" s="20">
        <v>0</v>
      </c>
      <c r="AW35" s="15">
        <v>0</v>
      </c>
      <c r="AX35" s="20">
        <v>0</v>
      </c>
      <c r="AY35" s="15">
        <v>0</v>
      </c>
      <c r="AZ35" s="11">
        <v>30</v>
      </c>
      <c r="BA35" s="28">
        <f t="shared" si="3"/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5">
        <f t="shared" si="4"/>
        <v>35130</v>
      </c>
      <c r="BI35" s="25">
        <f t="shared" si="5"/>
        <v>36706</v>
      </c>
      <c r="BJ35" s="14"/>
    </row>
    <row r="36" spans="1:62" ht="21" customHeight="1">
      <c r="A36" s="18">
        <v>30</v>
      </c>
      <c r="B36" s="87">
        <v>35683</v>
      </c>
      <c r="C36" s="88" t="s">
        <v>91</v>
      </c>
      <c r="D36" s="17" t="s">
        <v>70</v>
      </c>
      <c r="E36" s="18">
        <v>3</v>
      </c>
      <c r="F36" s="18">
        <v>1</v>
      </c>
      <c r="G36" s="18">
        <v>1</v>
      </c>
      <c r="H36" s="18">
        <v>29</v>
      </c>
      <c r="I36" s="60">
        <v>35000</v>
      </c>
      <c r="J36" s="18">
        <v>0</v>
      </c>
      <c r="K36" s="12">
        <f t="shared" si="13"/>
        <v>16100</v>
      </c>
      <c r="L36" s="30">
        <v>1800</v>
      </c>
      <c r="M36" s="12">
        <f t="shared" si="14"/>
        <v>828</v>
      </c>
      <c r="N36" s="12">
        <f>ROUND(((I36)*18%),0)</f>
        <v>6300</v>
      </c>
      <c r="O36" s="31">
        <v>0</v>
      </c>
      <c r="P36" s="32">
        <v>0</v>
      </c>
      <c r="Q36" s="11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61">
        <v>0</v>
      </c>
      <c r="Z36" s="27">
        <v>0</v>
      </c>
      <c r="AA36" s="11">
        <v>0</v>
      </c>
      <c r="AB36" s="7">
        <v>0</v>
      </c>
      <c r="AC36" s="25">
        <f t="shared" si="1"/>
        <v>60028</v>
      </c>
      <c r="AD36" s="108">
        <v>0</v>
      </c>
      <c r="AE36" s="73">
        <v>200</v>
      </c>
      <c r="AF36" s="74">
        <v>0</v>
      </c>
      <c r="AG36" s="61">
        <v>0</v>
      </c>
      <c r="AH36" s="28">
        <v>0</v>
      </c>
      <c r="AI36" s="28">
        <v>0</v>
      </c>
      <c r="AJ36" s="20">
        <v>0</v>
      </c>
      <c r="AK36" s="20">
        <v>0</v>
      </c>
      <c r="AL36" s="15">
        <v>0</v>
      </c>
      <c r="AM36" s="20">
        <v>0</v>
      </c>
      <c r="AN36" s="15">
        <v>0</v>
      </c>
      <c r="AO36" s="20">
        <v>0</v>
      </c>
      <c r="AP36" s="20">
        <v>0</v>
      </c>
      <c r="AQ36" s="74">
        <v>7000</v>
      </c>
      <c r="AR36" s="11">
        <v>0</v>
      </c>
      <c r="AS36" s="35">
        <v>0</v>
      </c>
      <c r="AT36" s="11">
        <v>0</v>
      </c>
      <c r="AU36" s="29">
        <v>0</v>
      </c>
      <c r="AV36" s="20">
        <v>0</v>
      </c>
      <c r="AW36" s="15">
        <v>0</v>
      </c>
      <c r="AX36" s="20">
        <v>0</v>
      </c>
      <c r="AY36" s="15">
        <v>0</v>
      </c>
      <c r="AZ36" s="11">
        <v>30</v>
      </c>
      <c r="BA36" s="28">
        <f t="shared" si="3"/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5">
        <f t="shared" si="4"/>
        <v>7230</v>
      </c>
      <c r="BI36" s="25">
        <f t="shared" si="5"/>
        <v>52798</v>
      </c>
      <c r="BJ36" s="14" t="s">
        <v>117</v>
      </c>
    </row>
    <row r="37" spans="1:62" ht="21" customHeight="1">
      <c r="A37" s="94"/>
      <c r="B37" s="95"/>
      <c r="C37" s="96" t="s">
        <v>114</v>
      </c>
      <c r="D37" s="98"/>
      <c r="E37" s="94"/>
      <c r="F37" s="18"/>
      <c r="G37" s="18"/>
      <c r="H37" s="18"/>
      <c r="I37" s="94">
        <f>SUM(I29:I36)</f>
        <v>301100</v>
      </c>
      <c r="J37" s="94">
        <f aca="true" t="shared" si="15" ref="J37:BI37">SUM(J29:J36)</f>
        <v>0</v>
      </c>
      <c r="K37" s="94">
        <f t="shared" si="15"/>
        <v>138506</v>
      </c>
      <c r="L37" s="94">
        <f t="shared" si="15"/>
        <v>14400</v>
      </c>
      <c r="M37" s="94">
        <f t="shared" si="15"/>
        <v>6624</v>
      </c>
      <c r="N37" s="94">
        <f t="shared" si="15"/>
        <v>28386</v>
      </c>
      <c r="O37" s="94">
        <f t="shared" si="15"/>
        <v>12059</v>
      </c>
      <c r="P37" s="94">
        <f t="shared" si="15"/>
        <v>0</v>
      </c>
      <c r="Q37" s="94">
        <f t="shared" si="15"/>
        <v>0</v>
      </c>
      <c r="R37" s="94">
        <f t="shared" si="15"/>
        <v>0</v>
      </c>
      <c r="S37" s="94">
        <f t="shared" si="15"/>
        <v>0</v>
      </c>
      <c r="T37" s="94">
        <f t="shared" si="15"/>
        <v>0</v>
      </c>
      <c r="U37" s="94">
        <f t="shared" si="15"/>
        <v>0</v>
      </c>
      <c r="V37" s="94">
        <f t="shared" si="15"/>
        <v>0</v>
      </c>
      <c r="W37" s="94">
        <f t="shared" si="15"/>
        <v>0</v>
      </c>
      <c r="X37" s="94">
        <f t="shared" si="15"/>
        <v>0</v>
      </c>
      <c r="Y37" s="61">
        <v>0</v>
      </c>
      <c r="Z37" s="94">
        <f t="shared" si="15"/>
        <v>0</v>
      </c>
      <c r="AA37" s="94">
        <f t="shared" si="15"/>
        <v>700</v>
      </c>
      <c r="AB37" s="94">
        <f t="shared" si="15"/>
        <v>0</v>
      </c>
      <c r="AC37" s="94">
        <f t="shared" si="15"/>
        <v>501775</v>
      </c>
      <c r="AD37" s="94">
        <f>SUM(AD29:AD36)</f>
        <v>40000</v>
      </c>
      <c r="AE37" s="94">
        <f t="shared" si="15"/>
        <v>1600</v>
      </c>
      <c r="AF37" s="94">
        <f t="shared" si="15"/>
        <v>2240</v>
      </c>
      <c r="AG37" s="94">
        <f t="shared" si="15"/>
        <v>2365</v>
      </c>
      <c r="AH37" s="94">
        <f t="shared" si="15"/>
        <v>8614</v>
      </c>
      <c r="AI37" s="94">
        <f t="shared" si="15"/>
        <v>12059</v>
      </c>
      <c r="AJ37" s="94">
        <f t="shared" si="15"/>
        <v>0</v>
      </c>
      <c r="AK37" s="94">
        <f t="shared" si="15"/>
        <v>0</v>
      </c>
      <c r="AL37" s="94">
        <f t="shared" si="15"/>
        <v>0</v>
      </c>
      <c r="AM37" s="94">
        <f t="shared" si="15"/>
        <v>0</v>
      </c>
      <c r="AN37" s="94">
        <f t="shared" si="15"/>
        <v>0</v>
      </c>
      <c r="AO37" s="94">
        <f t="shared" si="15"/>
        <v>0</v>
      </c>
      <c r="AP37" s="94">
        <f t="shared" si="15"/>
        <v>0</v>
      </c>
      <c r="AQ37" s="94">
        <f t="shared" si="15"/>
        <v>79000</v>
      </c>
      <c r="AR37" s="94">
        <f t="shared" si="15"/>
        <v>5000</v>
      </c>
      <c r="AS37" s="94">
        <f t="shared" si="15"/>
        <v>0</v>
      </c>
      <c r="AT37" s="94">
        <f t="shared" si="15"/>
        <v>0</v>
      </c>
      <c r="AU37" s="94">
        <f t="shared" si="15"/>
        <v>0</v>
      </c>
      <c r="AV37" s="94">
        <f t="shared" si="15"/>
        <v>0</v>
      </c>
      <c r="AW37" s="94">
        <f t="shared" si="15"/>
        <v>0</v>
      </c>
      <c r="AX37" s="94">
        <f t="shared" si="15"/>
        <v>0</v>
      </c>
      <c r="AY37" s="94">
        <f t="shared" si="15"/>
        <v>0</v>
      </c>
      <c r="AZ37" s="94">
        <f t="shared" si="15"/>
        <v>240</v>
      </c>
      <c r="BA37" s="94">
        <f t="shared" si="15"/>
        <v>0</v>
      </c>
      <c r="BB37" s="94">
        <f t="shared" si="15"/>
        <v>0</v>
      </c>
      <c r="BC37" s="94">
        <f t="shared" si="15"/>
        <v>0</v>
      </c>
      <c r="BD37" s="94">
        <f t="shared" si="15"/>
        <v>0</v>
      </c>
      <c r="BE37" s="94">
        <f t="shared" si="15"/>
        <v>0</v>
      </c>
      <c r="BF37" s="94">
        <f t="shared" si="15"/>
        <v>0</v>
      </c>
      <c r="BG37" s="94">
        <f t="shared" si="15"/>
        <v>0</v>
      </c>
      <c r="BH37" s="94">
        <f t="shared" si="15"/>
        <v>151118</v>
      </c>
      <c r="BI37" s="94">
        <f t="shared" si="15"/>
        <v>350657</v>
      </c>
      <c r="BJ37" s="14"/>
    </row>
    <row r="38" spans="1:62" s="81" customFormat="1" ht="15.75">
      <c r="A38" s="78"/>
      <c r="B38" s="79"/>
      <c r="C38" s="84" t="s">
        <v>100</v>
      </c>
      <c r="D38" s="82"/>
      <c r="E38" s="82"/>
      <c r="F38" s="82"/>
      <c r="G38" s="82"/>
      <c r="H38" s="82"/>
      <c r="I38" s="83">
        <f>I28+I37</f>
        <v>1852273</v>
      </c>
      <c r="J38" s="83">
        <f aca="true" t="shared" si="16" ref="J38:BI38">J28+J37</f>
        <v>0</v>
      </c>
      <c r="K38" s="83">
        <f t="shared" si="16"/>
        <v>852046</v>
      </c>
      <c r="L38" s="83">
        <f t="shared" si="16"/>
        <v>72000</v>
      </c>
      <c r="M38" s="83">
        <f t="shared" si="16"/>
        <v>33120</v>
      </c>
      <c r="N38" s="83">
        <f t="shared" si="16"/>
        <v>198108</v>
      </c>
      <c r="O38" s="83">
        <f t="shared" si="16"/>
        <v>180050</v>
      </c>
      <c r="P38" s="83">
        <f t="shared" si="16"/>
        <v>0</v>
      </c>
      <c r="Q38" s="83">
        <f t="shared" si="16"/>
        <v>0</v>
      </c>
      <c r="R38" s="83">
        <f t="shared" si="16"/>
        <v>0</v>
      </c>
      <c r="S38" s="83">
        <f t="shared" si="16"/>
        <v>0</v>
      </c>
      <c r="T38" s="83">
        <f t="shared" si="16"/>
        <v>0</v>
      </c>
      <c r="U38" s="83">
        <f t="shared" si="16"/>
        <v>0</v>
      </c>
      <c r="V38" s="83">
        <f t="shared" si="16"/>
        <v>0</v>
      </c>
      <c r="W38" s="83">
        <f t="shared" si="16"/>
        <v>0</v>
      </c>
      <c r="X38" s="83">
        <f t="shared" si="16"/>
        <v>0</v>
      </c>
      <c r="Y38" s="61">
        <v>0</v>
      </c>
      <c r="Z38" s="83">
        <f t="shared" si="16"/>
        <v>0</v>
      </c>
      <c r="AA38" s="83">
        <f t="shared" si="16"/>
        <v>700</v>
      </c>
      <c r="AB38" s="83">
        <f t="shared" si="16"/>
        <v>0</v>
      </c>
      <c r="AC38" s="83">
        <f t="shared" si="16"/>
        <v>3188297</v>
      </c>
      <c r="AD38" s="83">
        <f>AD28+AD37</f>
        <v>250000</v>
      </c>
      <c r="AE38" s="83">
        <f t="shared" si="16"/>
        <v>6400</v>
      </c>
      <c r="AF38" s="83">
        <f t="shared" si="16"/>
        <v>10072</v>
      </c>
      <c r="AG38" s="83">
        <f t="shared" si="16"/>
        <v>6301</v>
      </c>
      <c r="AH38" s="83">
        <f t="shared" si="16"/>
        <v>128608</v>
      </c>
      <c r="AI38" s="83">
        <f t="shared" si="16"/>
        <v>180050</v>
      </c>
      <c r="AJ38" s="83">
        <f t="shared" si="16"/>
        <v>0</v>
      </c>
      <c r="AK38" s="83">
        <f t="shared" si="16"/>
        <v>0</v>
      </c>
      <c r="AL38" s="83">
        <f t="shared" si="16"/>
        <v>0</v>
      </c>
      <c r="AM38" s="83">
        <f t="shared" si="16"/>
        <v>0</v>
      </c>
      <c r="AN38" s="83">
        <f t="shared" si="16"/>
        <v>0</v>
      </c>
      <c r="AO38" s="83">
        <f t="shared" si="16"/>
        <v>0</v>
      </c>
      <c r="AP38" s="83">
        <f t="shared" si="16"/>
        <v>0</v>
      </c>
      <c r="AQ38" s="83">
        <f t="shared" si="16"/>
        <v>202000</v>
      </c>
      <c r="AR38" s="83">
        <f t="shared" si="16"/>
        <v>5000</v>
      </c>
      <c r="AS38" s="83">
        <f t="shared" si="16"/>
        <v>0</v>
      </c>
      <c r="AT38" s="83">
        <f t="shared" si="16"/>
        <v>0</v>
      </c>
      <c r="AU38" s="83">
        <f t="shared" si="16"/>
        <v>0</v>
      </c>
      <c r="AV38" s="83">
        <f t="shared" si="16"/>
        <v>0</v>
      </c>
      <c r="AW38" s="83">
        <f t="shared" si="16"/>
        <v>0</v>
      </c>
      <c r="AX38" s="83">
        <f t="shared" si="16"/>
        <v>0</v>
      </c>
      <c r="AY38" s="83">
        <f t="shared" si="16"/>
        <v>0</v>
      </c>
      <c r="AZ38" s="83">
        <f t="shared" si="16"/>
        <v>1740</v>
      </c>
      <c r="BA38" s="83">
        <f t="shared" si="16"/>
        <v>0</v>
      </c>
      <c r="BB38" s="83">
        <f t="shared" si="16"/>
        <v>0</v>
      </c>
      <c r="BC38" s="83">
        <f t="shared" si="16"/>
        <v>0</v>
      </c>
      <c r="BD38" s="83">
        <f t="shared" si="16"/>
        <v>0</v>
      </c>
      <c r="BE38" s="83">
        <f t="shared" si="16"/>
        <v>0</v>
      </c>
      <c r="BF38" s="83">
        <f t="shared" si="16"/>
        <v>0</v>
      </c>
      <c r="BG38" s="83">
        <f t="shared" si="16"/>
        <v>0</v>
      </c>
      <c r="BH38" s="83">
        <f t="shared" si="16"/>
        <v>790171</v>
      </c>
      <c r="BI38" s="83">
        <f t="shared" si="16"/>
        <v>2398126</v>
      </c>
      <c r="BJ38" s="80"/>
    </row>
    <row r="39" spans="1:62" ht="15.75">
      <c r="A39" s="36"/>
      <c r="B39" s="37"/>
      <c r="C39" s="36"/>
      <c r="D39" s="24" t="s">
        <v>134</v>
      </c>
      <c r="E39" s="38"/>
      <c r="F39" s="38"/>
      <c r="G39" s="38"/>
      <c r="H39" s="38"/>
      <c r="I39" s="39"/>
      <c r="J39" s="40"/>
      <c r="K39" s="9"/>
      <c r="L39" s="9"/>
      <c r="M39" s="9"/>
      <c r="N39" s="41"/>
      <c r="O39" s="9"/>
      <c r="P39" s="9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5"/>
      <c r="AD39" s="4"/>
      <c r="AE39" s="40"/>
      <c r="AF39" s="42"/>
      <c r="AG39" s="9"/>
      <c r="AH39" s="43"/>
      <c r="AI39" s="43"/>
      <c r="AJ39" s="9"/>
      <c r="AK39" s="9"/>
      <c r="AL39" s="40"/>
      <c r="AM39" s="9"/>
      <c r="AN39" s="40"/>
      <c r="AO39" s="9"/>
      <c r="AP39" s="9"/>
      <c r="AQ39" s="42"/>
      <c r="AR39" s="9"/>
      <c r="AS39" s="44"/>
      <c r="AT39" s="9"/>
      <c r="AU39" s="45"/>
      <c r="AV39" s="9"/>
      <c r="AW39" s="40"/>
      <c r="AX39" s="9"/>
      <c r="AY39" s="40"/>
      <c r="AZ39" s="9"/>
      <c r="BA39" s="6"/>
      <c r="BB39" s="9"/>
      <c r="BC39" s="9"/>
      <c r="BD39" s="9"/>
      <c r="BE39" s="9"/>
      <c r="BF39" s="9"/>
      <c r="BG39" s="9"/>
      <c r="BH39" s="5"/>
      <c r="BI39" s="5"/>
      <c r="BJ39" s="38"/>
    </row>
    <row r="40" spans="1:62" ht="15.75">
      <c r="A40" s="36"/>
      <c r="B40" s="37"/>
      <c r="C40" s="36"/>
      <c r="D40" s="24" t="s">
        <v>135</v>
      </c>
      <c r="E40" s="46"/>
      <c r="F40" s="46"/>
      <c r="G40" s="46"/>
      <c r="H40" s="46"/>
      <c r="I40" s="39"/>
      <c r="J40" s="46"/>
      <c r="K40" s="24"/>
      <c r="L40" s="24"/>
      <c r="M40" s="24"/>
      <c r="N40" s="41"/>
      <c r="O40" s="24"/>
      <c r="P40" s="24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22"/>
      <c r="AD40" s="47"/>
      <c r="AE40" s="46"/>
      <c r="AF40" s="48"/>
      <c r="AG40" s="24"/>
      <c r="AH40" s="49"/>
      <c r="AI40" s="119"/>
      <c r="AJ40" s="120"/>
      <c r="AK40" s="120"/>
      <c r="AL40" s="121"/>
      <c r="AM40" s="24"/>
      <c r="AN40" s="46"/>
      <c r="AO40" s="24"/>
      <c r="AP40" s="128"/>
      <c r="AQ40" s="129"/>
      <c r="AR40" s="130"/>
      <c r="AS40" s="50"/>
      <c r="AT40" s="24"/>
      <c r="AU40" s="51"/>
      <c r="AV40" s="24"/>
      <c r="AW40" s="46"/>
      <c r="AX40" s="24"/>
      <c r="AY40" s="46"/>
      <c r="AZ40" s="24"/>
      <c r="BA40" s="23"/>
      <c r="BB40" s="128"/>
      <c r="BC40" s="129"/>
      <c r="BD40" s="129"/>
      <c r="BE40" s="129"/>
      <c r="BF40" s="130"/>
      <c r="BG40" s="24"/>
      <c r="BH40" s="22"/>
      <c r="BI40" s="22"/>
      <c r="BJ40" s="46"/>
    </row>
    <row r="41" spans="1:62" ht="15.75">
      <c r="A41" s="36"/>
      <c r="B41" s="37"/>
      <c r="C41" s="69" t="s">
        <v>89</v>
      </c>
      <c r="D41" s="4"/>
      <c r="E41" s="137"/>
      <c r="F41" s="138"/>
      <c r="G41" s="139"/>
      <c r="H41" s="38"/>
      <c r="I41" s="147"/>
      <c r="J41" s="148"/>
      <c r="K41" s="77" t="s">
        <v>96</v>
      </c>
      <c r="L41" s="9"/>
      <c r="M41" s="9"/>
      <c r="N41" s="8"/>
      <c r="O41" s="9"/>
      <c r="P41" s="9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5"/>
      <c r="AD41" s="4"/>
      <c r="AE41" s="40"/>
      <c r="AF41" s="42"/>
      <c r="AG41" s="9"/>
      <c r="AH41" s="43"/>
      <c r="AI41" s="122"/>
      <c r="AJ41" s="123"/>
      <c r="AK41" s="123"/>
      <c r="AL41" s="124"/>
      <c r="AM41" s="9"/>
      <c r="AN41" s="40"/>
      <c r="AO41" s="9"/>
      <c r="AP41" s="131"/>
      <c r="AQ41" s="132"/>
      <c r="AR41" s="133"/>
      <c r="AS41" s="44"/>
      <c r="AT41" s="9"/>
      <c r="AU41" s="45"/>
      <c r="AV41" s="9"/>
      <c r="AW41" s="40"/>
      <c r="AX41" s="9"/>
      <c r="AY41" s="40"/>
      <c r="AZ41" s="9"/>
      <c r="BA41" s="6"/>
      <c r="BB41" s="131"/>
      <c r="BC41" s="132"/>
      <c r="BD41" s="132"/>
      <c r="BE41" s="132"/>
      <c r="BF41" s="133"/>
      <c r="BG41" s="9"/>
      <c r="BH41" s="5"/>
      <c r="BI41" s="5"/>
      <c r="BJ41" s="38"/>
    </row>
    <row r="42" spans="1:62" ht="15.75">
      <c r="A42" s="69">
        <v>1</v>
      </c>
      <c r="B42" s="70"/>
      <c r="C42" s="69" t="s">
        <v>25</v>
      </c>
      <c r="D42" s="68">
        <f>AD38</f>
        <v>250000</v>
      </c>
      <c r="E42" s="149">
        <f>D42+D43</f>
        <v>256400</v>
      </c>
      <c r="F42" s="150"/>
      <c r="G42" s="151"/>
      <c r="H42" s="76" t="s">
        <v>93</v>
      </c>
      <c r="I42" s="159">
        <f>I38+J38+K38+L38+M38+N38+O38+P38+T49+Q38+R38+S38+T38+U38+V38+W38+X38+Y38+Z38+AA38+AB38</f>
        <v>3188297</v>
      </c>
      <c r="J42" s="158"/>
      <c r="K42" s="9">
        <f>I42-AC38</f>
        <v>0</v>
      </c>
      <c r="L42" s="9"/>
      <c r="M42" s="9"/>
      <c r="N42" s="41"/>
      <c r="O42" s="9"/>
      <c r="P42" s="9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5"/>
      <c r="AD42" s="4"/>
      <c r="AE42" s="40"/>
      <c r="AF42" s="42"/>
      <c r="AG42" s="9"/>
      <c r="AH42" s="20"/>
      <c r="AI42" s="122"/>
      <c r="AJ42" s="123"/>
      <c r="AK42" s="123"/>
      <c r="AL42" s="124"/>
      <c r="AM42" s="9"/>
      <c r="AN42" s="40"/>
      <c r="AO42" s="9"/>
      <c r="AP42" s="131"/>
      <c r="AQ42" s="132"/>
      <c r="AR42" s="133"/>
      <c r="AS42" s="44"/>
      <c r="AT42" s="9"/>
      <c r="AU42" s="45"/>
      <c r="AV42" s="9"/>
      <c r="AW42" s="40"/>
      <c r="AX42" s="9"/>
      <c r="AY42" s="40"/>
      <c r="AZ42" s="9"/>
      <c r="BA42" s="6"/>
      <c r="BB42" s="131"/>
      <c r="BC42" s="132"/>
      <c r="BD42" s="132"/>
      <c r="BE42" s="132"/>
      <c r="BF42" s="133"/>
      <c r="BG42" s="9"/>
      <c r="BH42" s="5"/>
      <c r="BI42" s="5"/>
      <c r="BJ42" s="38"/>
    </row>
    <row r="43" spans="1:62" ht="14.25" customHeight="1">
      <c r="A43" s="67">
        <v>2</v>
      </c>
      <c r="B43" s="71"/>
      <c r="C43" s="67" t="s">
        <v>26</v>
      </c>
      <c r="D43" s="67">
        <f>AE38</f>
        <v>6400</v>
      </c>
      <c r="E43" s="152"/>
      <c r="F43" s="153"/>
      <c r="G43" s="154"/>
      <c r="H43" s="76" t="s">
        <v>94</v>
      </c>
      <c r="I43" s="157">
        <f>AD38+AE38+AF38+AG38+AH38+AI38+AJ38+AK38+AL38+AM38+AN38+AO38+AP38+AQ38+AR38+AS38+AT38+AU38+AV38+AW38+AX38+AY38+AZ38+BA38+BB38+BC38+BD38+BE38+BF38+BG38</f>
        <v>790171</v>
      </c>
      <c r="J43" s="158"/>
      <c r="K43" s="75">
        <f>I43-BH38</f>
        <v>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92"/>
      <c r="AH43" s="20"/>
      <c r="AI43" s="125"/>
      <c r="AJ43" s="126"/>
      <c r="AK43" s="126"/>
      <c r="AL43" s="127"/>
      <c r="AM43" s="66"/>
      <c r="AN43" s="66"/>
      <c r="AO43" s="66"/>
      <c r="AP43" s="134"/>
      <c r="AQ43" s="135"/>
      <c r="AR43" s="136"/>
      <c r="AS43" s="66"/>
      <c r="AT43" s="66"/>
      <c r="AU43" s="66"/>
      <c r="AV43" s="66"/>
      <c r="AW43" s="66"/>
      <c r="AX43" s="66"/>
      <c r="AY43" s="66"/>
      <c r="AZ43" s="66"/>
      <c r="BA43" s="66"/>
      <c r="BB43" s="134"/>
      <c r="BC43" s="135"/>
      <c r="BD43" s="135"/>
      <c r="BE43" s="135"/>
      <c r="BF43" s="136"/>
      <c r="BG43" s="66"/>
      <c r="BH43" s="66"/>
      <c r="BI43" s="66"/>
      <c r="BJ43" s="66"/>
    </row>
    <row r="44" spans="1:62" ht="15.75">
      <c r="A44" s="67">
        <v>3</v>
      </c>
      <c r="B44" s="71"/>
      <c r="C44" s="67" t="s">
        <v>98</v>
      </c>
      <c r="D44" s="67">
        <f>AF38</f>
        <v>10072</v>
      </c>
      <c r="E44" s="149">
        <f>D44+D45</f>
        <v>16373</v>
      </c>
      <c r="F44" s="150"/>
      <c r="G44" s="151"/>
      <c r="H44" s="76" t="s">
        <v>95</v>
      </c>
      <c r="I44" s="157">
        <f>I42-I43</f>
        <v>2398126</v>
      </c>
      <c r="J44" s="158"/>
      <c r="K44" s="75">
        <f>I44-BI38</f>
        <v>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72"/>
      <c r="AA44" s="72"/>
      <c r="AB44" s="72"/>
      <c r="AC44" s="72"/>
      <c r="AD44" s="72"/>
      <c r="AE44" s="66"/>
      <c r="AF44" s="66"/>
      <c r="AG44" s="92"/>
      <c r="AH44" s="66"/>
      <c r="AI44" s="114" t="s">
        <v>74</v>
      </c>
      <c r="AJ44" s="115"/>
      <c r="AK44" s="115"/>
      <c r="AL44" s="116"/>
      <c r="AM44" s="66"/>
      <c r="AN44" s="66"/>
      <c r="AO44" s="66"/>
      <c r="AP44" s="114" t="s">
        <v>75</v>
      </c>
      <c r="AQ44" s="115"/>
      <c r="AR44" s="116"/>
      <c r="AS44" s="66"/>
      <c r="AT44" s="66"/>
      <c r="AU44" s="66"/>
      <c r="AV44" s="66"/>
      <c r="AW44" s="66"/>
      <c r="AX44" s="66"/>
      <c r="AY44" s="66"/>
      <c r="AZ44" s="66"/>
      <c r="BA44" s="66"/>
      <c r="BB44" s="140" t="s">
        <v>50</v>
      </c>
      <c r="BC44" s="141"/>
      <c r="BD44" s="141"/>
      <c r="BE44" s="141"/>
      <c r="BF44" s="142"/>
      <c r="BG44" s="66"/>
      <c r="BH44" s="66"/>
      <c r="BI44" s="66"/>
      <c r="BJ44" s="66"/>
    </row>
    <row r="45" spans="1:62" ht="15.75">
      <c r="A45" s="67">
        <v>4</v>
      </c>
      <c r="B45" s="71"/>
      <c r="C45" s="67" t="s">
        <v>99</v>
      </c>
      <c r="D45" s="67">
        <f>AG38</f>
        <v>6301</v>
      </c>
      <c r="E45" s="152"/>
      <c r="F45" s="153"/>
      <c r="G45" s="154"/>
      <c r="H45" s="76"/>
      <c r="I45" s="147"/>
      <c r="J45" s="148"/>
      <c r="K45" s="75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72"/>
      <c r="AA45" s="72"/>
      <c r="AB45" s="72"/>
      <c r="AC45" s="72"/>
      <c r="AD45" s="72"/>
      <c r="AE45" s="66"/>
      <c r="AF45" s="66"/>
      <c r="AG45" s="92"/>
      <c r="AH45" s="66"/>
      <c r="AI45" s="85"/>
      <c r="AJ45" s="85"/>
      <c r="AK45" s="85"/>
      <c r="AL45" s="85"/>
      <c r="AM45" s="66"/>
      <c r="AN45" s="66"/>
      <c r="AO45" s="66"/>
      <c r="AP45" s="85"/>
      <c r="AQ45" s="85"/>
      <c r="AR45" s="85"/>
      <c r="AS45" s="66"/>
      <c r="AT45" s="66"/>
      <c r="AU45" s="66"/>
      <c r="AV45" s="66"/>
      <c r="AW45" s="66"/>
      <c r="AX45" s="66"/>
      <c r="AY45" s="66"/>
      <c r="AZ45" s="66"/>
      <c r="BA45" s="66"/>
      <c r="BB45" s="86"/>
      <c r="BC45" s="86"/>
      <c r="BD45" s="86"/>
      <c r="BE45" s="86"/>
      <c r="BF45" s="86"/>
      <c r="BG45" s="66"/>
      <c r="BH45" s="66"/>
      <c r="BI45" s="66"/>
      <c r="BJ45" s="66"/>
    </row>
    <row r="46" spans="1:62" ht="15">
      <c r="A46" s="67"/>
      <c r="B46" s="71"/>
      <c r="C46" s="67"/>
      <c r="D46" s="67"/>
      <c r="E46" s="91"/>
      <c r="F46" s="91"/>
      <c r="G46" s="91"/>
      <c r="H46" s="66"/>
      <c r="I46" s="155"/>
      <c r="J46" s="15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92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</row>
    <row r="47" spans="1:62" ht="15">
      <c r="A47" s="67"/>
      <c r="B47" s="90"/>
      <c r="C47" s="67"/>
      <c r="D47" s="67"/>
      <c r="E47" s="91"/>
      <c r="F47" s="91"/>
      <c r="G47" s="91"/>
      <c r="H47" s="66"/>
      <c r="I47" s="155"/>
      <c r="J47" s="15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92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</row>
    <row r="48" ht="15">
      <c r="AF48" s="93"/>
    </row>
    <row r="49" ht="15">
      <c r="AF49" s="93"/>
    </row>
    <row r="50" ht="15">
      <c r="AF50" s="93"/>
    </row>
    <row r="51" ht="15">
      <c r="AF51" s="93"/>
    </row>
    <row r="52" ht="15">
      <c r="AF52" s="93"/>
    </row>
    <row r="53" ht="15">
      <c r="AF53" s="93"/>
    </row>
    <row r="54" ht="15">
      <c r="AF54" s="93"/>
    </row>
    <row r="55" ht="15">
      <c r="AF55" s="93"/>
    </row>
    <row r="56" ht="15">
      <c r="AF56" s="93"/>
    </row>
    <row r="57" ht="15">
      <c r="AF57" s="93"/>
    </row>
    <row r="58" ht="15">
      <c r="AF58" s="93"/>
    </row>
    <row r="59" ht="15">
      <c r="AF59" s="93"/>
    </row>
    <row r="60" ht="15">
      <c r="AF60" s="93"/>
    </row>
    <row r="61" ht="15">
      <c r="AF61" s="93"/>
    </row>
    <row r="62" ht="15">
      <c r="AF62" s="93"/>
    </row>
    <row r="63" ht="15">
      <c r="AF63" s="93"/>
    </row>
    <row r="64" ht="15">
      <c r="AF64" s="93"/>
    </row>
    <row r="65" ht="15">
      <c r="AF65" s="93"/>
    </row>
    <row r="66" ht="15">
      <c r="AF66" s="93"/>
    </row>
    <row r="67" ht="15">
      <c r="AF67" s="93"/>
    </row>
    <row r="68" ht="15">
      <c r="AF68" s="93"/>
    </row>
    <row r="69" ht="15">
      <c r="AF69" s="93"/>
    </row>
    <row r="70" ht="15">
      <c r="AF70" s="93"/>
    </row>
    <row r="71" ht="15">
      <c r="AF71" s="93"/>
    </row>
    <row r="72" ht="15">
      <c r="AF72" s="93"/>
    </row>
    <row r="73" ht="15">
      <c r="AF73" s="93"/>
    </row>
    <row r="74" ht="15">
      <c r="AF74" s="93"/>
    </row>
    <row r="75" ht="15">
      <c r="AF75" s="93"/>
    </row>
    <row r="76" ht="15">
      <c r="AF76" s="93"/>
    </row>
    <row r="77" ht="15">
      <c r="AF77" s="93"/>
    </row>
    <row r="78" ht="15">
      <c r="AF78" s="93"/>
    </row>
    <row r="79" ht="15">
      <c r="AF79" s="93"/>
    </row>
    <row r="80" ht="15">
      <c r="AF80" s="93"/>
    </row>
    <row r="81" ht="15">
      <c r="AF81" s="93"/>
    </row>
    <row r="82" ht="15">
      <c r="AF82" s="93"/>
    </row>
    <row r="83" ht="15">
      <c r="AF83" s="93"/>
    </row>
    <row r="84" ht="15">
      <c r="AF84" s="93"/>
    </row>
  </sheetData>
  <sheetProtection/>
  <mergeCells count="20">
    <mergeCell ref="BJ21:BJ22"/>
    <mergeCell ref="I41:J41"/>
    <mergeCell ref="E42:G43"/>
    <mergeCell ref="I46:J46"/>
    <mergeCell ref="I47:J47"/>
    <mergeCell ref="E44:G45"/>
    <mergeCell ref="I44:J44"/>
    <mergeCell ref="I42:J42"/>
    <mergeCell ref="I43:J43"/>
    <mergeCell ref="I45:J45"/>
    <mergeCell ref="AI44:AL44"/>
    <mergeCell ref="AP44:AR44"/>
    <mergeCell ref="A1:BJ1"/>
    <mergeCell ref="A2:BJ2"/>
    <mergeCell ref="AI40:AL43"/>
    <mergeCell ref="AP40:AR43"/>
    <mergeCell ref="BB40:BF43"/>
    <mergeCell ref="E41:G41"/>
    <mergeCell ref="BB44:BF44"/>
    <mergeCell ref="BJ17:BJ20"/>
  </mergeCells>
  <printOptions/>
  <pageMargins left="0.7086614173228347" right="0.7086614173228347" top="0.21" bottom="0.31496062992125984" header="0.31496062992125984" footer="0.31496062992125984"/>
  <pageSetup horizontalDpi="600" verticalDpi="600" orientation="landscape" paperSize="9" scale="58" r:id="rId3"/>
  <colBreaks count="1" manualBreakCount="1">
    <brk id="2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4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3.28125" style="1" customWidth="1"/>
    <col min="2" max="2" width="9.421875" style="3" customWidth="1"/>
    <col min="3" max="3" width="34.8515625" style="1" customWidth="1"/>
    <col min="4" max="4" width="12.140625" style="1" customWidth="1"/>
    <col min="5" max="5" width="3.28125" style="1" customWidth="1"/>
    <col min="6" max="6" width="3.140625" style="1" customWidth="1"/>
    <col min="7" max="7" width="3.28125" style="1" customWidth="1"/>
    <col min="8" max="8" width="5.7109375" style="1" customWidth="1"/>
    <col min="9" max="9" width="9.00390625" style="1" customWidth="1"/>
    <col min="10" max="10" width="2.7109375" style="1" customWidth="1"/>
    <col min="11" max="11" width="8.7109375" style="1" customWidth="1"/>
    <col min="12" max="12" width="8.00390625" style="1" customWidth="1"/>
    <col min="13" max="13" width="7.00390625" style="1" customWidth="1"/>
    <col min="14" max="14" width="8.7109375" style="1" customWidth="1"/>
    <col min="15" max="15" width="8.8515625" style="1" customWidth="1"/>
    <col min="16" max="16" width="6.140625" style="1" customWidth="1"/>
    <col min="17" max="17" width="9.28125" style="1" customWidth="1"/>
    <col min="18" max="18" width="8.7109375" style="1" customWidth="1"/>
    <col min="19" max="19" width="6.7109375" style="1" customWidth="1"/>
    <col min="20" max="20" width="7.8515625" style="1" customWidth="1"/>
    <col min="21" max="21" width="7.28125" style="2" customWidth="1"/>
    <col min="22" max="22" width="8.28125" style="1" customWidth="1"/>
    <col min="23" max="23" width="8.140625" style="1" customWidth="1"/>
    <col min="24" max="24" width="8.421875" style="1" customWidth="1"/>
    <col min="25" max="25" width="7.8515625" style="1" customWidth="1"/>
    <col min="26" max="26" width="5.00390625" style="1" customWidth="1"/>
    <col min="27" max="27" width="5.7109375" style="1" customWidth="1"/>
    <col min="28" max="28" width="8.00390625" style="1" customWidth="1"/>
    <col min="29" max="29" width="9.421875" style="1" customWidth="1"/>
    <col min="30" max="30" width="23.421875" style="1" customWidth="1"/>
    <col min="31" max="16384" width="9.140625" style="1" customWidth="1"/>
  </cols>
  <sheetData>
    <row r="1" spans="1:30" ht="18.75">
      <c r="A1" s="117" t="s">
        <v>88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1:30" ht="15.75">
      <c r="A2" s="118" t="s">
        <v>133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</row>
    <row r="3" spans="1:30" s="2" customFormat="1" ht="148.5" customHeight="1">
      <c r="A3" s="52" t="s">
        <v>0</v>
      </c>
      <c r="B3" s="53" t="s">
        <v>1</v>
      </c>
      <c r="C3" s="54" t="s">
        <v>2</v>
      </c>
      <c r="D3" s="54" t="s">
        <v>3</v>
      </c>
      <c r="E3" s="26" t="s">
        <v>4</v>
      </c>
      <c r="F3" s="26" t="s">
        <v>5</v>
      </c>
      <c r="G3" s="26" t="s">
        <v>6</v>
      </c>
      <c r="H3" s="52" t="s">
        <v>7</v>
      </c>
      <c r="I3" s="26" t="s">
        <v>8</v>
      </c>
      <c r="J3" s="26" t="s">
        <v>9</v>
      </c>
      <c r="K3" s="26" t="s">
        <v>111</v>
      </c>
      <c r="L3" s="26" t="s">
        <v>10</v>
      </c>
      <c r="M3" s="58" t="s">
        <v>112</v>
      </c>
      <c r="N3" s="26" t="s">
        <v>103</v>
      </c>
      <c r="O3" s="55" t="s">
        <v>12</v>
      </c>
      <c r="P3" s="26" t="s">
        <v>24</v>
      </c>
      <c r="Q3" s="56" t="s">
        <v>110</v>
      </c>
      <c r="R3" s="26" t="s">
        <v>25</v>
      </c>
      <c r="S3" s="26" t="s">
        <v>26</v>
      </c>
      <c r="T3" s="26" t="s">
        <v>27</v>
      </c>
      <c r="U3" s="26" t="s">
        <v>28</v>
      </c>
      <c r="V3" s="21" t="s">
        <v>29</v>
      </c>
      <c r="W3" s="21" t="s">
        <v>12</v>
      </c>
      <c r="X3" s="26" t="s">
        <v>80</v>
      </c>
      <c r="Y3" s="26" t="s">
        <v>35</v>
      </c>
      <c r="Z3" s="26" t="s">
        <v>36</v>
      </c>
      <c r="AA3" s="26" t="s">
        <v>39</v>
      </c>
      <c r="AB3" s="56" t="s">
        <v>46</v>
      </c>
      <c r="AC3" s="56" t="s">
        <v>47</v>
      </c>
      <c r="AD3" s="26" t="s">
        <v>48</v>
      </c>
    </row>
    <row r="4" spans="1:30" ht="15.75">
      <c r="A4" s="18">
        <v>1</v>
      </c>
      <c r="B4" s="87">
        <v>62027</v>
      </c>
      <c r="C4" s="88" t="s">
        <v>118</v>
      </c>
      <c r="D4" s="65" t="s">
        <v>50</v>
      </c>
      <c r="E4" s="18">
        <v>12</v>
      </c>
      <c r="F4" s="18">
        <v>1</v>
      </c>
      <c r="G4" s="18">
        <v>1</v>
      </c>
      <c r="H4" s="18">
        <v>29</v>
      </c>
      <c r="I4" s="94">
        <v>99800</v>
      </c>
      <c r="J4" s="18">
        <v>0</v>
      </c>
      <c r="K4" s="12">
        <f>ROUND((I4)*46%,0)</f>
        <v>45908</v>
      </c>
      <c r="L4" s="30">
        <v>3600</v>
      </c>
      <c r="M4" s="12">
        <f>ROUND((L4)*46%,0)</f>
        <v>1656</v>
      </c>
      <c r="N4" s="12">
        <v>0</v>
      </c>
      <c r="O4" s="31">
        <f aca="true" t="shared" si="0" ref="O4:O13">ROUND((V4*140%),0)</f>
        <v>20399</v>
      </c>
      <c r="P4" s="10">
        <v>0</v>
      </c>
      <c r="Q4" s="25">
        <f aca="true" t="shared" si="1" ref="Q4:Q27">SUM(I4:P4)</f>
        <v>171363</v>
      </c>
      <c r="R4" s="108">
        <v>31000</v>
      </c>
      <c r="S4" s="13">
        <v>200</v>
      </c>
      <c r="T4" s="12">
        <f>880+156</f>
        <v>1036</v>
      </c>
      <c r="U4" s="61">
        <v>1333</v>
      </c>
      <c r="V4" s="28">
        <f>ROUND(((I4+K4)*10%),0)</f>
        <v>14571</v>
      </c>
      <c r="W4" s="28">
        <f>O4</f>
        <v>20399</v>
      </c>
      <c r="X4" s="12">
        <v>0</v>
      </c>
      <c r="Y4" s="10">
        <v>0</v>
      </c>
      <c r="Z4" s="30">
        <v>0</v>
      </c>
      <c r="AA4" s="10">
        <v>120</v>
      </c>
      <c r="AB4" s="25">
        <f aca="true" t="shared" si="2" ref="AB4:AB27">SUM(R4:AA4)</f>
        <v>68659</v>
      </c>
      <c r="AC4" s="25">
        <f aca="true" t="shared" si="3" ref="AC4:AC27">SUM(Q4-AB4)</f>
        <v>102704</v>
      </c>
      <c r="AD4" s="14"/>
    </row>
    <row r="5" spans="1:30" ht="25.5">
      <c r="A5" s="18">
        <v>2</v>
      </c>
      <c r="B5" s="87">
        <v>36024</v>
      </c>
      <c r="C5" s="88" t="s">
        <v>51</v>
      </c>
      <c r="D5" s="65" t="s">
        <v>76</v>
      </c>
      <c r="E5" s="18">
        <v>10</v>
      </c>
      <c r="F5" s="18">
        <v>1</v>
      </c>
      <c r="G5" s="18">
        <v>1</v>
      </c>
      <c r="H5" s="18">
        <v>29</v>
      </c>
      <c r="I5" s="60">
        <v>87400</v>
      </c>
      <c r="J5" s="18">
        <v>0</v>
      </c>
      <c r="K5" s="12">
        <f aca="true" t="shared" si="4" ref="K5:K27">ROUND((I5)*46%,0)</f>
        <v>40204</v>
      </c>
      <c r="L5" s="30">
        <v>3600</v>
      </c>
      <c r="M5" s="12">
        <f aca="true" t="shared" si="5" ref="M5:M27">ROUND((L5)*46%,0)</f>
        <v>1656</v>
      </c>
      <c r="N5" s="12">
        <f>ROUND(((I5)*18%),0)</f>
        <v>15732</v>
      </c>
      <c r="O5" s="31">
        <f t="shared" si="0"/>
        <v>0</v>
      </c>
      <c r="P5" s="10">
        <v>0</v>
      </c>
      <c r="Q5" s="25">
        <f t="shared" si="1"/>
        <v>148592</v>
      </c>
      <c r="R5" s="108">
        <v>30000</v>
      </c>
      <c r="S5" s="13">
        <v>200</v>
      </c>
      <c r="T5" s="12">
        <v>0</v>
      </c>
      <c r="U5" s="61">
        <v>0</v>
      </c>
      <c r="V5" s="28">
        <v>0</v>
      </c>
      <c r="W5" s="28">
        <f>O5</f>
        <v>0</v>
      </c>
      <c r="X5" s="12">
        <v>25000</v>
      </c>
      <c r="Y5" s="10">
        <v>0</v>
      </c>
      <c r="Z5" s="30">
        <v>0</v>
      </c>
      <c r="AA5" s="10">
        <v>60</v>
      </c>
      <c r="AB5" s="25">
        <f t="shared" si="2"/>
        <v>55260</v>
      </c>
      <c r="AC5" s="25">
        <f t="shared" si="3"/>
        <v>93332</v>
      </c>
      <c r="AD5" s="14" t="s">
        <v>117</v>
      </c>
    </row>
    <row r="6" spans="1:30" s="62" customFormat="1" ht="21" customHeight="1">
      <c r="A6" s="18">
        <v>3</v>
      </c>
      <c r="B6" s="87">
        <v>35808</v>
      </c>
      <c r="C6" s="88" t="s">
        <v>52</v>
      </c>
      <c r="D6" s="102" t="s">
        <v>77</v>
      </c>
      <c r="E6" s="60">
        <v>10</v>
      </c>
      <c r="F6" s="60">
        <v>1</v>
      </c>
      <c r="G6" s="60">
        <v>1</v>
      </c>
      <c r="H6" s="18">
        <v>29</v>
      </c>
      <c r="I6" s="60">
        <v>87400</v>
      </c>
      <c r="J6" s="60">
        <v>0</v>
      </c>
      <c r="K6" s="12">
        <f t="shared" si="4"/>
        <v>40204</v>
      </c>
      <c r="L6" s="12">
        <v>3600</v>
      </c>
      <c r="M6" s="12">
        <f t="shared" si="5"/>
        <v>1656</v>
      </c>
      <c r="N6" s="12">
        <v>0</v>
      </c>
      <c r="O6" s="31">
        <f t="shared" si="0"/>
        <v>0</v>
      </c>
      <c r="P6" s="12">
        <v>0</v>
      </c>
      <c r="Q6" s="25">
        <f t="shared" si="1"/>
        <v>132860</v>
      </c>
      <c r="R6" s="108">
        <v>26000</v>
      </c>
      <c r="S6" s="13">
        <v>200</v>
      </c>
      <c r="T6" s="12">
        <f>880+156</f>
        <v>1036</v>
      </c>
      <c r="U6" s="61">
        <v>481</v>
      </c>
      <c r="V6" s="28">
        <v>0</v>
      </c>
      <c r="W6" s="28">
        <f>O6</f>
        <v>0</v>
      </c>
      <c r="X6" s="12">
        <v>18000</v>
      </c>
      <c r="Y6" s="12">
        <v>0</v>
      </c>
      <c r="Z6" s="12">
        <v>0</v>
      </c>
      <c r="AA6" s="12">
        <v>60</v>
      </c>
      <c r="AB6" s="25">
        <f t="shared" si="2"/>
        <v>45777</v>
      </c>
      <c r="AC6" s="25">
        <f t="shared" si="3"/>
        <v>87083</v>
      </c>
      <c r="AD6" s="14" t="s">
        <v>117</v>
      </c>
    </row>
    <row r="7" spans="1:30" s="16" customFormat="1" ht="24" customHeight="1">
      <c r="A7" s="18">
        <v>4</v>
      </c>
      <c r="B7" s="87">
        <v>33902</v>
      </c>
      <c r="C7" s="88" t="s">
        <v>83</v>
      </c>
      <c r="D7" s="65" t="s">
        <v>84</v>
      </c>
      <c r="E7" s="18">
        <v>10</v>
      </c>
      <c r="F7" s="18">
        <v>1</v>
      </c>
      <c r="G7" s="18">
        <v>1</v>
      </c>
      <c r="H7" s="18">
        <v>29</v>
      </c>
      <c r="I7" s="60">
        <v>82400</v>
      </c>
      <c r="J7" s="18">
        <v>0</v>
      </c>
      <c r="K7" s="12">
        <f t="shared" si="4"/>
        <v>37904</v>
      </c>
      <c r="L7" s="30">
        <v>3600</v>
      </c>
      <c r="M7" s="12">
        <f t="shared" si="5"/>
        <v>1656</v>
      </c>
      <c r="N7" s="12">
        <f>ROUND(((I7)*18%),0)</f>
        <v>14832</v>
      </c>
      <c r="O7" s="31">
        <f t="shared" si="0"/>
        <v>0</v>
      </c>
      <c r="P7" s="10">
        <v>0</v>
      </c>
      <c r="Q7" s="25">
        <f t="shared" si="1"/>
        <v>140392</v>
      </c>
      <c r="R7" s="108">
        <v>15000</v>
      </c>
      <c r="S7" s="13">
        <v>200</v>
      </c>
      <c r="T7" s="12">
        <v>0</v>
      </c>
      <c r="U7" s="61">
        <v>0</v>
      </c>
      <c r="V7" s="28">
        <v>0</v>
      </c>
      <c r="W7" s="28">
        <f>O7</f>
        <v>0</v>
      </c>
      <c r="X7" s="12">
        <v>15000</v>
      </c>
      <c r="Y7" s="10">
        <v>0</v>
      </c>
      <c r="Z7" s="30">
        <v>0</v>
      </c>
      <c r="AA7" s="10">
        <v>60</v>
      </c>
      <c r="AB7" s="25">
        <f t="shared" si="2"/>
        <v>30260</v>
      </c>
      <c r="AC7" s="25">
        <f t="shared" si="3"/>
        <v>110132</v>
      </c>
      <c r="AD7" s="14" t="s">
        <v>117</v>
      </c>
    </row>
    <row r="8" spans="1:30" ht="15.75">
      <c r="A8" s="18">
        <v>5</v>
      </c>
      <c r="B8" s="87">
        <v>53077</v>
      </c>
      <c r="C8" s="88" t="s">
        <v>53</v>
      </c>
      <c r="D8" s="65" t="s">
        <v>54</v>
      </c>
      <c r="E8" s="18">
        <v>10</v>
      </c>
      <c r="F8" s="18">
        <v>1</v>
      </c>
      <c r="G8" s="18">
        <v>1</v>
      </c>
      <c r="H8" s="18">
        <v>29</v>
      </c>
      <c r="I8" s="60">
        <v>87400</v>
      </c>
      <c r="J8" s="18">
        <v>0</v>
      </c>
      <c r="K8" s="12">
        <f t="shared" si="4"/>
        <v>40204</v>
      </c>
      <c r="L8" s="30">
        <v>3600</v>
      </c>
      <c r="M8" s="12">
        <f t="shared" si="5"/>
        <v>1656</v>
      </c>
      <c r="N8" s="12">
        <f>ROUND(((I8)*18%),0)</f>
        <v>15732</v>
      </c>
      <c r="O8" s="31">
        <f t="shared" si="0"/>
        <v>0</v>
      </c>
      <c r="P8" s="10">
        <v>0</v>
      </c>
      <c r="Q8" s="25">
        <f t="shared" si="1"/>
        <v>148592</v>
      </c>
      <c r="R8" s="108">
        <v>18000</v>
      </c>
      <c r="S8" s="13">
        <v>200</v>
      </c>
      <c r="T8" s="12">
        <v>0</v>
      </c>
      <c r="U8" s="61">
        <v>0</v>
      </c>
      <c r="V8" s="28">
        <v>0</v>
      </c>
      <c r="W8" s="28">
        <f>O8</f>
        <v>0</v>
      </c>
      <c r="X8" s="12">
        <v>15000</v>
      </c>
      <c r="Y8" s="10">
        <v>0</v>
      </c>
      <c r="Z8" s="30">
        <v>0</v>
      </c>
      <c r="AA8" s="10">
        <v>60</v>
      </c>
      <c r="AB8" s="25">
        <f t="shared" si="2"/>
        <v>33260</v>
      </c>
      <c r="AC8" s="25">
        <f t="shared" si="3"/>
        <v>115332</v>
      </c>
      <c r="AD8" s="14" t="s">
        <v>117</v>
      </c>
    </row>
    <row r="9" spans="1:30" ht="22.5" customHeight="1">
      <c r="A9" s="18">
        <v>6</v>
      </c>
      <c r="B9" s="87">
        <v>55102</v>
      </c>
      <c r="C9" s="88" t="s">
        <v>55</v>
      </c>
      <c r="D9" s="65" t="s">
        <v>86</v>
      </c>
      <c r="E9" s="18">
        <v>10</v>
      </c>
      <c r="F9" s="18">
        <v>1</v>
      </c>
      <c r="G9" s="18">
        <v>1</v>
      </c>
      <c r="H9" s="18">
        <v>29</v>
      </c>
      <c r="I9" s="60">
        <v>73200</v>
      </c>
      <c r="J9" s="18">
        <v>0</v>
      </c>
      <c r="K9" s="12">
        <f t="shared" si="4"/>
        <v>33672</v>
      </c>
      <c r="L9" s="30">
        <v>3600</v>
      </c>
      <c r="M9" s="12">
        <f t="shared" si="5"/>
        <v>1656</v>
      </c>
      <c r="N9" s="12">
        <v>0</v>
      </c>
      <c r="O9" s="31">
        <f t="shared" si="0"/>
        <v>14962</v>
      </c>
      <c r="P9" s="10">
        <v>0</v>
      </c>
      <c r="Q9" s="25">
        <f t="shared" si="1"/>
        <v>127090</v>
      </c>
      <c r="R9" s="108">
        <v>0</v>
      </c>
      <c r="S9" s="13">
        <v>200</v>
      </c>
      <c r="T9" s="12">
        <f>660+156</f>
        <v>816</v>
      </c>
      <c r="U9" s="61">
        <v>1288</v>
      </c>
      <c r="V9" s="28">
        <f>ROUND(((I9+K9)*10%),0)</f>
        <v>10687</v>
      </c>
      <c r="W9" s="28">
        <f aca="true" t="shared" si="6" ref="W9:W30">O9</f>
        <v>14962</v>
      </c>
      <c r="X9" s="12">
        <v>0</v>
      </c>
      <c r="Y9" s="10">
        <v>0</v>
      </c>
      <c r="Z9" s="30">
        <v>0</v>
      </c>
      <c r="AA9" s="10">
        <v>60</v>
      </c>
      <c r="AB9" s="25">
        <f t="shared" si="2"/>
        <v>28013</v>
      </c>
      <c r="AC9" s="25">
        <f t="shared" si="3"/>
        <v>99077</v>
      </c>
      <c r="AD9" s="14" t="s">
        <v>117</v>
      </c>
    </row>
    <row r="10" spans="1:30" ht="24" customHeight="1">
      <c r="A10" s="18">
        <v>7</v>
      </c>
      <c r="B10" s="87">
        <v>47996</v>
      </c>
      <c r="C10" s="88" t="s">
        <v>87</v>
      </c>
      <c r="D10" s="65" t="s">
        <v>101</v>
      </c>
      <c r="E10" s="18">
        <v>10</v>
      </c>
      <c r="F10" s="18">
        <v>1</v>
      </c>
      <c r="G10" s="18">
        <v>1</v>
      </c>
      <c r="H10" s="18">
        <v>29</v>
      </c>
      <c r="I10" s="60">
        <v>73200</v>
      </c>
      <c r="J10" s="18">
        <v>0</v>
      </c>
      <c r="K10" s="12">
        <f t="shared" si="4"/>
        <v>33672</v>
      </c>
      <c r="L10" s="30">
        <v>3600</v>
      </c>
      <c r="M10" s="12">
        <f t="shared" si="5"/>
        <v>1656</v>
      </c>
      <c r="N10" s="12">
        <v>0</v>
      </c>
      <c r="O10" s="31">
        <f t="shared" si="0"/>
        <v>14962</v>
      </c>
      <c r="P10" s="12">
        <v>0</v>
      </c>
      <c r="Q10" s="25">
        <f t="shared" si="1"/>
        <v>127090</v>
      </c>
      <c r="R10" s="108">
        <v>0</v>
      </c>
      <c r="S10" s="13">
        <v>200</v>
      </c>
      <c r="T10" s="12">
        <f>440+120</f>
        <v>560</v>
      </c>
      <c r="U10" s="61">
        <v>0</v>
      </c>
      <c r="V10" s="28">
        <f>ROUND(((I10+K10)*10%),0)</f>
        <v>10687</v>
      </c>
      <c r="W10" s="28">
        <f t="shared" si="6"/>
        <v>14962</v>
      </c>
      <c r="X10" s="12">
        <v>0</v>
      </c>
      <c r="Y10" s="12">
        <v>0</v>
      </c>
      <c r="Z10" s="12">
        <v>0</v>
      </c>
      <c r="AA10" s="12">
        <v>60</v>
      </c>
      <c r="AB10" s="25">
        <f t="shared" si="2"/>
        <v>26469</v>
      </c>
      <c r="AC10" s="25">
        <f t="shared" si="3"/>
        <v>100621</v>
      </c>
      <c r="AD10" s="14" t="s">
        <v>117</v>
      </c>
    </row>
    <row r="11" spans="1:30" ht="24" customHeight="1">
      <c r="A11" s="18">
        <v>8</v>
      </c>
      <c r="B11" s="87">
        <v>42249</v>
      </c>
      <c r="C11" s="88" t="s">
        <v>122</v>
      </c>
      <c r="D11" s="65" t="s">
        <v>121</v>
      </c>
      <c r="E11" s="18">
        <v>10</v>
      </c>
      <c r="F11" s="18">
        <v>1</v>
      </c>
      <c r="G11" s="18">
        <v>1</v>
      </c>
      <c r="H11" s="18">
        <v>29</v>
      </c>
      <c r="I11" s="60">
        <v>82400</v>
      </c>
      <c r="J11" s="18">
        <v>0</v>
      </c>
      <c r="K11" s="12">
        <f t="shared" si="4"/>
        <v>37904</v>
      </c>
      <c r="L11" s="30">
        <v>3600</v>
      </c>
      <c r="M11" s="12">
        <f t="shared" si="5"/>
        <v>1656</v>
      </c>
      <c r="N11" s="101">
        <v>0</v>
      </c>
      <c r="O11" s="31">
        <v>0</v>
      </c>
      <c r="P11" s="12">
        <v>0</v>
      </c>
      <c r="Q11" s="25">
        <f t="shared" si="1"/>
        <v>125560</v>
      </c>
      <c r="R11" s="108">
        <v>14000</v>
      </c>
      <c r="S11" s="13">
        <v>200</v>
      </c>
      <c r="T11" s="12">
        <v>816</v>
      </c>
      <c r="U11" s="61">
        <v>0</v>
      </c>
      <c r="V11" s="28">
        <v>0</v>
      </c>
      <c r="W11" s="28">
        <v>0</v>
      </c>
      <c r="X11" s="12">
        <v>10000</v>
      </c>
      <c r="Y11" s="12">
        <v>0</v>
      </c>
      <c r="Z11" s="12">
        <v>0</v>
      </c>
      <c r="AA11" s="12">
        <v>60</v>
      </c>
      <c r="AB11" s="25">
        <f t="shared" si="2"/>
        <v>25076</v>
      </c>
      <c r="AC11" s="25">
        <f t="shared" si="3"/>
        <v>100484</v>
      </c>
      <c r="AD11" s="14"/>
    </row>
    <row r="12" spans="1:30" s="16" customFormat="1" ht="17.25" customHeight="1">
      <c r="A12" s="18">
        <v>9</v>
      </c>
      <c r="B12" s="87">
        <v>27366</v>
      </c>
      <c r="C12" s="88" t="s">
        <v>56</v>
      </c>
      <c r="D12" s="65" t="s">
        <v>57</v>
      </c>
      <c r="E12" s="18">
        <v>8</v>
      </c>
      <c r="F12" s="18">
        <v>1</v>
      </c>
      <c r="G12" s="18">
        <v>1</v>
      </c>
      <c r="H12" s="18">
        <v>29</v>
      </c>
      <c r="I12" s="60">
        <v>74300</v>
      </c>
      <c r="J12" s="18">
        <v>0</v>
      </c>
      <c r="K12" s="12">
        <f t="shared" si="4"/>
        <v>34178</v>
      </c>
      <c r="L12" s="30">
        <v>1800</v>
      </c>
      <c r="M12" s="12">
        <f t="shared" si="5"/>
        <v>828</v>
      </c>
      <c r="N12" s="12">
        <f aca="true" t="shared" si="7" ref="N12:N27">ROUND(((I12)*18%),0)</f>
        <v>13374</v>
      </c>
      <c r="O12" s="31">
        <f t="shared" si="0"/>
        <v>15187</v>
      </c>
      <c r="P12" s="12">
        <v>0</v>
      </c>
      <c r="Q12" s="25">
        <f t="shared" si="1"/>
        <v>139667</v>
      </c>
      <c r="R12" s="108">
        <v>16000</v>
      </c>
      <c r="S12" s="13">
        <v>200</v>
      </c>
      <c r="T12" s="12">
        <v>0</v>
      </c>
      <c r="U12" s="61">
        <v>0</v>
      </c>
      <c r="V12" s="28">
        <f>ROUND(((I12+K12)*10%),0)</f>
        <v>10848</v>
      </c>
      <c r="W12" s="28">
        <f t="shared" si="6"/>
        <v>15187</v>
      </c>
      <c r="X12" s="12">
        <v>0</v>
      </c>
      <c r="Y12" s="12">
        <v>0</v>
      </c>
      <c r="Z12" s="12">
        <v>0</v>
      </c>
      <c r="AA12" s="12">
        <v>60</v>
      </c>
      <c r="AB12" s="25">
        <f t="shared" si="2"/>
        <v>42295</v>
      </c>
      <c r="AC12" s="25">
        <f t="shared" si="3"/>
        <v>97372</v>
      </c>
      <c r="AD12" s="14" t="s">
        <v>117</v>
      </c>
    </row>
    <row r="13" spans="1:30" s="16" customFormat="1" ht="17.25" customHeight="1">
      <c r="A13" s="18">
        <v>10</v>
      </c>
      <c r="B13" s="87">
        <v>100459</v>
      </c>
      <c r="C13" s="88" t="s">
        <v>123</v>
      </c>
      <c r="D13" s="65" t="s">
        <v>124</v>
      </c>
      <c r="E13" s="18">
        <v>8</v>
      </c>
      <c r="F13" s="18">
        <v>1</v>
      </c>
      <c r="G13" s="18">
        <v>1</v>
      </c>
      <c r="H13" s="18">
        <v>29</v>
      </c>
      <c r="I13" s="100">
        <v>47600</v>
      </c>
      <c r="J13" s="103">
        <v>0</v>
      </c>
      <c r="K13" s="101">
        <f t="shared" si="4"/>
        <v>21896</v>
      </c>
      <c r="L13" s="104">
        <v>1800</v>
      </c>
      <c r="M13" s="101">
        <f t="shared" si="5"/>
        <v>828</v>
      </c>
      <c r="N13" s="12">
        <f t="shared" si="7"/>
        <v>8568</v>
      </c>
      <c r="O13" s="31">
        <f t="shared" si="0"/>
        <v>9730</v>
      </c>
      <c r="P13" s="12">
        <v>0</v>
      </c>
      <c r="Q13" s="25">
        <f t="shared" si="1"/>
        <v>90422</v>
      </c>
      <c r="R13" s="108">
        <v>0</v>
      </c>
      <c r="S13" s="13">
        <v>200</v>
      </c>
      <c r="T13" s="12">
        <v>0</v>
      </c>
      <c r="U13" s="61">
        <v>0</v>
      </c>
      <c r="V13" s="28">
        <f>ROUND(((I13+K13)*10%),0)</f>
        <v>6950</v>
      </c>
      <c r="W13" s="28">
        <f>O13</f>
        <v>9730</v>
      </c>
      <c r="X13" s="12">
        <v>0</v>
      </c>
      <c r="Y13" s="12">
        <v>0</v>
      </c>
      <c r="Z13" s="12">
        <v>0</v>
      </c>
      <c r="AA13" s="12">
        <v>60</v>
      </c>
      <c r="AB13" s="25">
        <f t="shared" si="2"/>
        <v>16940</v>
      </c>
      <c r="AC13" s="25">
        <f t="shared" si="3"/>
        <v>73482</v>
      </c>
      <c r="AD13" s="14" t="s">
        <v>125</v>
      </c>
    </row>
    <row r="14" spans="1:30" ht="25.5">
      <c r="A14" s="18">
        <v>11</v>
      </c>
      <c r="B14" s="87">
        <v>35748</v>
      </c>
      <c r="C14" s="88" t="s">
        <v>58</v>
      </c>
      <c r="D14" s="65" t="s">
        <v>59</v>
      </c>
      <c r="E14" s="18">
        <v>8</v>
      </c>
      <c r="F14" s="18">
        <v>1</v>
      </c>
      <c r="G14" s="18">
        <v>1</v>
      </c>
      <c r="H14" s="18">
        <v>29</v>
      </c>
      <c r="I14" s="60">
        <v>78800</v>
      </c>
      <c r="J14" s="18">
        <v>0</v>
      </c>
      <c r="K14" s="12">
        <f t="shared" si="4"/>
        <v>36248</v>
      </c>
      <c r="L14" s="30">
        <v>1800</v>
      </c>
      <c r="M14" s="12">
        <f t="shared" si="5"/>
        <v>828</v>
      </c>
      <c r="N14" s="12">
        <f t="shared" si="7"/>
        <v>14184</v>
      </c>
      <c r="O14" s="31">
        <v>0</v>
      </c>
      <c r="P14" s="10">
        <v>0</v>
      </c>
      <c r="Q14" s="25">
        <f t="shared" si="1"/>
        <v>131860</v>
      </c>
      <c r="R14" s="108">
        <v>14000</v>
      </c>
      <c r="S14" s="13">
        <v>200</v>
      </c>
      <c r="T14" s="12">
        <v>0</v>
      </c>
      <c r="U14" s="61">
        <v>0</v>
      </c>
      <c r="V14" s="28">
        <v>0</v>
      </c>
      <c r="W14" s="28">
        <v>0</v>
      </c>
      <c r="X14" s="12">
        <v>15000</v>
      </c>
      <c r="Y14" s="10">
        <v>0</v>
      </c>
      <c r="Z14" s="30">
        <v>0</v>
      </c>
      <c r="AA14" s="10">
        <v>60</v>
      </c>
      <c r="AB14" s="25">
        <f t="shared" si="2"/>
        <v>29260</v>
      </c>
      <c r="AC14" s="25">
        <f t="shared" si="3"/>
        <v>102600</v>
      </c>
      <c r="AD14" s="14" t="s">
        <v>117</v>
      </c>
    </row>
    <row r="15" spans="1:30" ht="23.25" customHeight="1">
      <c r="A15" s="18">
        <v>12</v>
      </c>
      <c r="B15" s="87">
        <v>35818</v>
      </c>
      <c r="C15" s="105" t="s">
        <v>61</v>
      </c>
      <c r="D15" s="65" t="s">
        <v>85</v>
      </c>
      <c r="E15" s="18">
        <v>7</v>
      </c>
      <c r="F15" s="18">
        <v>1</v>
      </c>
      <c r="G15" s="18">
        <v>1</v>
      </c>
      <c r="H15" s="18">
        <v>25.5</v>
      </c>
      <c r="I15" s="60">
        <v>59793</v>
      </c>
      <c r="J15" s="18">
        <v>0</v>
      </c>
      <c r="K15" s="12">
        <f t="shared" si="4"/>
        <v>27505</v>
      </c>
      <c r="L15" s="30">
        <v>1800</v>
      </c>
      <c r="M15" s="12">
        <f t="shared" si="5"/>
        <v>828</v>
      </c>
      <c r="N15" s="110">
        <v>12240</v>
      </c>
      <c r="O15" s="31">
        <v>0</v>
      </c>
      <c r="P15" s="10">
        <v>0</v>
      </c>
      <c r="Q15" s="25">
        <f t="shared" si="1"/>
        <v>102166</v>
      </c>
      <c r="R15" s="108">
        <v>0</v>
      </c>
      <c r="S15" s="13">
        <v>200</v>
      </c>
      <c r="T15" s="12">
        <v>0</v>
      </c>
      <c r="U15" s="61">
        <v>0</v>
      </c>
      <c r="V15" s="28">
        <v>0</v>
      </c>
      <c r="W15" s="28">
        <v>0</v>
      </c>
      <c r="X15" s="12">
        <v>12500</v>
      </c>
      <c r="Y15" s="10">
        <v>0</v>
      </c>
      <c r="Z15" s="30">
        <v>0</v>
      </c>
      <c r="AA15" s="10">
        <v>60</v>
      </c>
      <c r="AB15" s="25">
        <f t="shared" si="2"/>
        <v>12760</v>
      </c>
      <c r="AC15" s="25">
        <f t="shared" si="3"/>
        <v>89406</v>
      </c>
      <c r="AD15" s="14" t="s">
        <v>130</v>
      </c>
    </row>
    <row r="16" spans="1:30" ht="24" customHeight="1">
      <c r="A16" s="18">
        <v>13</v>
      </c>
      <c r="B16" s="87">
        <v>82105</v>
      </c>
      <c r="C16" s="88" t="s">
        <v>106</v>
      </c>
      <c r="D16" s="65" t="s">
        <v>107</v>
      </c>
      <c r="E16" s="18">
        <v>7</v>
      </c>
      <c r="F16" s="18">
        <v>1</v>
      </c>
      <c r="G16" s="18">
        <v>1</v>
      </c>
      <c r="H16" s="18">
        <v>29</v>
      </c>
      <c r="I16" s="60">
        <v>50500</v>
      </c>
      <c r="J16" s="18">
        <v>0</v>
      </c>
      <c r="K16" s="12">
        <f t="shared" si="4"/>
        <v>23230</v>
      </c>
      <c r="L16" s="30">
        <v>1800</v>
      </c>
      <c r="M16" s="12">
        <f t="shared" si="5"/>
        <v>828</v>
      </c>
      <c r="N16" s="12">
        <f t="shared" si="7"/>
        <v>9090</v>
      </c>
      <c r="O16" s="31">
        <f aca="true" t="shared" si="8" ref="O16:O22">ROUND((V16*140%),0)</f>
        <v>10322</v>
      </c>
      <c r="P16" s="10">
        <v>0</v>
      </c>
      <c r="Q16" s="25">
        <f t="shared" si="1"/>
        <v>95770</v>
      </c>
      <c r="R16" s="108">
        <v>0</v>
      </c>
      <c r="S16" s="13">
        <v>200</v>
      </c>
      <c r="T16" s="12">
        <v>0</v>
      </c>
      <c r="U16" s="61">
        <v>0</v>
      </c>
      <c r="V16" s="28">
        <f aca="true" t="shared" si="9" ref="V16:V21">ROUND(((I16+K16)*10%),0)</f>
        <v>7373</v>
      </c>
      <c r="W16" s="28">
        <f t="shared" si="6"/>
        <v>10322</v>
      </c>
      <c r="X16" s="12">
        <v>0</v>
      </c>
      <c r="Y16" s="10">
        <v>0</v>
      </c>
      <c r="Z16" s="30">
        <v>0</v>
      </c>
      <c r="AA16" s="10">
        <v>60</v>
      </c>
      <c r="AB16" s="25">
        <f t="shared" si="2"/>
        <v>17955</v>
      </c>
      <c r="AC16" s="25">
        <f t="shared" si="3"/>
        <v>77815</v>
      </c>
      <c r="AD16" s="14" t="s">
        <v>117</v>
      </c>
    </row>
    <row r="17" spans="1:30" ht="22.5" customHeight="1">
      <c r="A17" s="18">
        <v>14</v>
      </c>
      <c r="B17" s="87">
        <v>62917</v>
      </c>
      <c r="C17" s="88" t="s">
        <v>79</v>
      </c>
      <c r="D17" s="65" t="s">
        <v>60</v>
      </c>
      <c r="E17" s="18">
        <v>6</v>
      </c>
      <c r="F17" s="18">
        <v>1</v>
      </c>
      <c r="G17" s="18">
        <v>1</v>
      </c>
      <c r="H17" s="18">
        <v>29</v>
      </c>
      <c r="I17" s="106">
        <v>34880</v>
      </c>
      <c r="J17" s="18">
        <v>0</v>
      </c>
      <c r="K17" s="12">
        <f t="shared" si="4"/>
        <v>16045</v>
      </c>
      <c r="L17" s="30">
        <v>0</v>
      </c>
      <c r="M17" s="12">
        <f>ROUND((L17)*46%,0)</f>
        <v>0</v>
      </c>
      <c r="N17" s="34">
        <v>7848</v>
      </c>
      <c r="O17" s="31">
        <f t="shared" si="8"/>
        <v>7130</v>
      </c>
      <c r="P17" s="10">
        <v>0</v>
      </c>
      <c r="Q17" s="25">
        <f t="shared" si="1"/>
        <v>65903</v>
      </c>
      <c r="R17" s="108">
        <v>0</v>
      </c>
      <c r="S17" s="13">
        <v>200</v>
      </c>
      <c r="T17" s="12">
        <v>0</v>
      </c>
      <c r="U17" s="61">
        <v>0</v>
      </c>
      <c r="V17" s="28">
        <f t="shared" si="9"/>
        <v>5093</v>
      </c>
      <c r="W17" s="28">
        <f t="shared" si="6"/>
        <v>7130</v>
      </c>
      <c r="X17" s="12">
        <v>0</v>
      </c>
      <c r="Y17" s="10">
        <v>0</v>
      </c>
      <c r="Z17" s="30">
        <v>0</v>
      </c>
      <c r="AA17" s="10">
        <v>60</v>
      </c>
      <c r="AB17" s="25">
        <f t="shared" si="2"/>
        <v>12483</v>
      </c>
      <c r="AC17" s="25">
        <f t="shared" si="3"/>
        <v>53420</v>
      </c>
      <c r="AD17" s="143" t="s">
        <v>131</v>
      </c>
    </row>
    <row r="18" spans="1:30" ht="21.75" customHeight="1">
      <c r="A18" s="18">
        <v>15</v>
      </c>
      <c r="B18" s="87">
        <v>82862</v>
      </c>
      <c r="C18" s="88" t="s">
        <v>105</v>
      </c>
      <c r="D18" s="102" t="s">
        <v>60</v>
      </c>
      <c r="E18" s="18">
        <v>6</v>
      </c>
      <c r="F18" s="18">
        <v>1</v>
      </c>
      <c r="G18" s="18">
        <v>1</v>
      </c>
      <c r="H18" s="18">
        <v>29</v>
      </c>
      <c r="I18" s="94">
        <v>39900</v>
      </c>
      <c r="J18" s="18">
        <v>0</v>
      </c>
      <c r="K18" s="12">
        <f t="shared" si="4"/>
        <v>18354</v>
      </c>
      <c r="L18" s="30">
        <v>1800</v>
      </c>
      <c r="M18" s="12">
        <f t="shared" si="5"/>
        <v>828</v>
      </c>
      <c r="N18" s="12">
        <v>0</v>
      </c>
      <c r="O18" s="31">
        <f t="shared" si="8"/>
        <v>8155</v>
      </c>
      <c r="P18" s="10">
        <v>0</v>
      </c>
      <c r="Q18" s="25">
        <f t="shared" si="1"/>
        <v>69037</v>
      </c>
      <c r="R18" s="108">
        <v>0</v>
      </c>
      <c r="S18" s="13">
        <v>200</v>
      </c>
      <c r="T18" s="12">
        <f>660+156</f>
        <v>816</v>
      </c>
      <c r="U18" s="61">
        <v>212</v>
      </c>
      <c r="V18" s="28">
        <f t="shared" si="9"/>
        <v>5825</v>
      </c>
      <c r="W18" s="28">
        <f t="shared" si="6"/>
        <v>8155</v>
      </c>
      <c r="X18" s="12">
        <v>0</v>
      </c>
      <c r="Y18" s="10">
        <v>0</v>
      </c>
      <c r="Z18" s="30">
        <v>0</v>
      </c>
      <c r="AA18" s="10">
        <v>60</v>
      </c>
      <c r="AB18" s="25">
        <f t="shared" si="2"/>
        <v>15268</v>
      </c>
      <c r="AC18" s="25">
        <f t="shared" si="3"/>
        <v>53769</v>
      </c>
      <c r="AD18" s="144"/>
    </row>
    <row r="19" spans="1:30" ht="15.75">
      <c r="A19" s="18">
        <v>16</v>
      </c>
      <c r="B19" s="87">
        <v>81983</v>
      </c>
      <c r="C19" s="88" t="s">
        <v>108</v>
      </c>
      <c r="D19" s="65" t="s">
        <v>60</v>
      </c>
      <c r="E19" s="18">
        <v>6</v>
      </c>
      <c r="F19" s="18">
        <v>1</v>
      </c>
      <c r="G19" s="18">
        <v>1</v>
      </c>
      <c r="H19" s="18">
        <v>29</v>
      </c>
      <c r="I19" s="60">
        <v>39900</v>
      </c>
      <c r="J19" s="18">
        <v>0</v>
      </c>
      <c r="K19" s="12">
        <f t="shared" si="4"/>
        <v>18354</v>
      </c>
      <c r="L19" s="30">
        <v>1800</v>
      </c>
      <c r="M19" s="12">
        <f t="shared" si="5"/>
        <v>828</v>
      </c>
      <c r="N19" s="12">
        <v>0</v>
      </c>
      <c r="O19" s="31">
        <f t="shared" si="8"/>
        <v>8155</v>
      </c>
      <c r="P19" s="10">
        <v>0</v>
      </c>
      <c r="Q19" s="25">
        <f t="shared" si="1"/>
        <v>69037</v>
      </c>
      <c r="R19" s="108">
        <v>0</v>
      </c>
      <c r="S19" s="13">
        <v>200</v>
      </c>
      <c r="T19" s="12">
        <f>660+156</f>
        <v>816</v>
      </c>
      <c r="U19" s="61">
        <v>276</v>
      </c>
      <c r="V19" s="28">
        <f t="shared" si="9"/>
        <v>5825</v>
      </c>
      <c r="W19" s="28">
        <f t="shared" si="6"/>
        <v>8155</v>
      </c>
      <c r="X19" s="12">
        <v>0</v>
      </c>
      <c r="Y19" s="10">
        <v>0</v>
      </c>
      <c r="Z19" s="30">
        <v>0</v>
      </c>
      <c r="AA19" s="10">
        <v>60</v>
      </c>
      <c r="AB19" s="25">
        <f t="shared" si="2"/>
        <v>15332</v>
      </c>
      <c r="AC19" s="25">
        <f t="shared" si="3"/>
        <v>53705</v>
      </c>
      <c r="AD19" s="144"/>
    </row>
    <row r="20" spans="1:30" ht="21.75" customHeight="1">
      <c r="A20" s="18">
        <v>17</v>
      </c>
      <c r="B20" s="87">
        <v>79405</v>
      </c>
      <c r="C20" s="88" t="s">
        <v>104</v>
      </c>
      <c r="D20" s="65" t="s">
        <v>60</v>
      </c>
      <c r="E20" s="18">
        <v>6</v>
      </c>
      <c r="F20" s="18">
        <v>1</v>
      </c>
      <c r="G20" s="18">
        <v>1</v>
      </c>
      <c r="H20" s="18">
        <v>29</v>
      </c>
      <c r="I20" s="60">
        <v>39900</v>
      </c>
      <c r="J20" s="18">
        <v>0</v>
      </c>
      <c r="K20" s="12">
        <f t="shared" si="4"/>
        <v>18354</v>
      </c>
      <c r="L20" s="30">
        <v>1800</v>
      </c>
      <c r="M20" s="12">
        <f t="shared" si="5"/>
        <v>828</v>
      </c>
      <c r="N20" s="12">
        <f t="shared" si="7"/>
        <v>7182</v>
      </c>
      <c r="O20" s="31">
        <f t="shared" si="8"/>
        <v>8155</v>
      </c>
      <c r="P20" s="10">
        <v>0</v>
      </c>
      <c r="Q20" s="25">
        <f t="shared" si="1"/>
        <v>76219</v>
      </c>
      <c r="R20" s="108">
        <v>4000</v>
      </c>
      <c r="S20" s="13">
        <v>200</v>
      </c>
      <c r="T20" s="12">
        <v>0</v>
      </c>
      <c r="U20" s="61">
        <v>0</v>
      </c>
      <c r="V20" s="28">
        <f t="shared" si="9"/>
        <v>5825</v>
      </c>
      <c r="W20" s="28">
        <f t="shared" si="6"/>
        <v>8155</v>
      </c>
      <c r="X20" s="12">
        <v>0</v>
      </c>
      <c r="Y20" s="10">
        <v>0</v>
      </c>
      <c r="Z20" s="30">
        <v>0</v>
      </c>
      <c r="AA20" s="10">
        <v>60</v>
      </c>
      <c r="AB20" s="25">
        <f t="shared" si="2"/>
        <v>18240</v>
      </c>
      <c r="AC20" s="25">
        <f t="shared" si="3"/>
        <v>57979</v>
      </c>
      <c r="AD20" s="145"/>
    </row>
    <row r="21" spans="1:30" ht="21.75" customHeight="1">
      <c r="A21" s="18">
        <v>18</v>
      </c>
      <c r="B21" s="87">
        <v>103378</v>
      </c>
      <c r="C21" s="88" t="s">
        <v>126</v>
      </c>
      <c r="D21" s="65" t="s">
        <v>60</v>
      </c>
      <c r="E21" s="18">
        <v>6</v>
      </c>
      <c r="F21" s="18">
        <v>1</v>
      </c>
      <c r="G21" s="18">
        <v>1</v>
      </c>
      <c r="H21" s="18">
        <v>29</v>
      </c>
      <c r="I21" s="60">
        <v>35400</v>
      </c>
      <c r="J21" s="18">
        <v>0</v>
      </c>
      <c r="K21" s="12">
        <f>ROUND((I21)*46%,0)</f>
        <v>16284</v>
      </c>
      <c r="L21" s="30">
        <v>1800</v>
      </c>
      <c r="M21" s="12">
        <f>ROUND((L21)*46%,0)</f>
        <v>828</v>
      </c>
      <c r="N21" s="10">
        <v>0</v>
      </c>
      <c r="O21" s="31">
        <f t="shared" si="8"/>
        <v>7235</v>
      </c>
      <c r="P21" s="10">
        <v>0</v>
      </c>
      <c r="Q21" s="25">
        <f t="shared" si="1"/>
        <v>61547</v>
      </c>
      <c r="R21" s="108">
        <v>0</v>
      </c>
      <c r="S21" s="13">
        <v>200</v>
      </c>
      <c r="T21" s="12">
        <v>560</v>
      </c>
      <c r="U21" s="61">
        <v>109</v>
      </c>
      <c r="V21" s="28">
        <f t="shared" si="9"/>
        <v>5168</v>
      </c>
      <c r="W21" s="28">
        <f>O21</f>
        <v>7235</v>
      </c>
      <c r="X21" s="12">
        <v>0</v>
      </c>
      <c r="Y21" s="10">
        <v>0</v>
      </c>
      <c r="Z21" s="30">
        <v>0</v>
      </c>
      <c r="AA21" s="10">
        <v>60</v>
      </c>
      <c r="AB21" s="25">
        <f t="shared" si="2"/>
        <v>13332</v>
      </c>
      <c r="AC21" s="25">
        <f t="shared" si="3"/>
        <v>48215</v>
      </c>
      <c r="AD21" s="143"/>
    </row>
    <row r="22" spans="1:30" ht="21.75" customHeight="1">
      <c r="A22" s="18">
        <v>19</v>
      </c>
      <c r="B22" s="87">
        <v>103381</v>
      </c>
      <c r="C22" s="88" t="s">
        <v>127</v>
      </c>
      <c r="D22" s="65" t="s">
        <v>60</v>
      </c>
      <c r="E22" s="18">
        <v>6</v>
      </c>
      <c r="F22" s="18">
        <v>1</v>
      </c>
      <c r="G22" s="18">
        <v>1</v>
      </c>
      <c r="H22" s="18">
        <v>29</v>
      </c>
      <c r="I22" s="60">
        <v>35400</v>
      </c>
      <c r="J22" s="18">
        <v>0</v>
      </c>
      <c r="K22" s="12">
        <f>ROUND((I22)*46%,0)</f>
        <v>16284</v>
      </c>
      <c r="L22" s="30">
        <v>1800</v>
      </c>
      <c r="M22" s="12">
        <f>ROUND((L22)*46%,0)</f>
        <v>828</v>
      </c>
      <c r="N22" s="12">
        <v>0</v>
      </c>
      <c r="O22" s="31">
        <f t="shared" si="8"/>
        <v>7235</v>
      </c>
      <c r="P22" s="10">
        <v>0</v>
      </c>
      <c r="Q22" s="25">
        <f t="shared" si="1"/>
        <v>61547</v>
      </c>
      <c r="R22" s="108">
        <v>0</v>
      </c>
      <c r="S22" s="13">
        <v>200</v>
      </c>
      <c r="T22" s="12">
        <v>560</v>
      </c>
      <c r="U22" s="61">
        <v>83</v>
      </c>
      <c r="V22" s="28">
        <f>ROUND(((I22+K22)*10%),0)</f>
        <v>5168</v>
      </c>
      <c r="W22" s="28">
        <f>O22</f>
        <v>7235</v>
      </c>
      <c r="X22" s="12">
        <v>0</v>
      </c>
      <c r="Y22" s="10">
        <v>0</v>
      </c>
      <c r="Z22" s="30">
        <v>0</v>
      </c>
      <c r="AA22" s="10">
        <v>60</v>
      </c>
      <c r="AB22" s="25">
        <f t="shared" si="2"/>
        <v>13306</v>
      </c>
      <c r="AC22" s="25">
        <f t="shared" si="3"/>
        <v>48241</v>
      </c>
      <c r="AD22" s="146"/>
    </row>
    <row r="23" spans="1:30" ht="22.5" customHeight="1">
      <c r="A23" s="18">
        <v>20</v>
      </c>
      <c r="B23" s="87">
        <v>35717</v>
      </c>
      <c r="C23" s="88" t="s">
        <v>102</v>
      </c>
      <c r="D23" s="65" t="s">
        <v>78</v>
      </c>
      <c r="E23" s="18">
        <v>10</v>
      </c>
      <c r="F23" s="18">
        <v>1</v>
      </c>
      <c r="G23" s="18">
        <v>1</v>
      </c>
      <c r="H23" s="18">
        <v>29</v>
      </c>
      <c r="I23" s="60">
        <v>84900</v>
      </c>
      <c r="J23" s="18">
        <v>0</v>
      </c>
      <c r="K23" s="12">
        <f t="shared" si="4"/>
        <v>39054</v>
      </c>
      <c r="L23" s="30">
        <v>3600</v>
      </c>
      <c r="M23" s="12">
        <f t="shared" si="5"/>
        <v>1656</v>
      </c>
      <c r="N23" s="12">
        <f t="shared" si="7"/>
        <v>15282</v>
      </c>
      <c r="O23" s="31">
        <v>0</v>
      </c>
      <c r="P23" s="10">
        <v>0</v>
      </c>
      <c r="Q23" s="25">
        <f t="shared" si="1"/>
        <v>144492</v>
      </c>
      <c r="R23" s="108">
        <v>30000</v>
      </c>
      <c r="S23" s="13">
        <v>200</v>
      </c>
      <c r="T23" s="12">
        <v>0</v>
      </c>
      <c r="U23" s="61">
        <v>0</v>
      </c>
      <c r="V23" s="28">
        <v>0</v>
      </c>
      <c r="W23" s="28">
        <v>0</v>
      </c>
      <c r="X23" s="12">
        <v>0</v>
      </c>
      <c r="Y23" s="10">
        <v>0</v>
      </c>
      <c r="Z23" s="33" t="s">
        <v>49</v>
      </c>
      <c r="AA23" s="10">
        <v>60</v>
      </c>
      <c r="AB23" s="25">
        <f t="shared" si="2"/>
        <v>30260</v>
      </c>
      <c r="AC23" s="25">
        <f t="shared" si="3"/>
        <v>114232</v>
      </c>
      <c r="AD23" s="14" t="s">
        <v>129</v>
      </c>
    </row>
    <row r="24" spans="1:30" s="2" customFormat="1" ht="22.5" customHeight="1">
      <c r="A24" s="18">
        <v>21</v>
      </c>
      <c r="B24" s="87">
        <v>35429</v>
      </c>
      <c r="C24" s="88" t="s">
        <v>62</v>
      </c>
      <c r="D24" s="102" t="s">
        <v>63</v>
      </c>
      <c r="E24" s="60">
        <v>8</v>
      </c>
      <c r="F24" s="60">
        <v>1</v>
      </c>
      <c r="G24" s="60">
        <v>1</v>
      </c>
      <c r="H24" s="18">
        <v>29</v>
      </c>
      <c r="I24" s="60">
        <v>78800</v>
      </c>
      <c r="J24" s="60">
        <v>0</v>
      </c>
      <c r="K24" s="12">
        <f t="shared" si="4"/>
        <v>36248</v>
      </c>
      <c r="L24" s="12">
        <v>1800</v>
      </c>
      <c r="M24" s="12">
        <f t="shared" si="5"/>
        <v>828</v>
      </c>
      <c r="N24" s="12">
        <f t="shared" si="7"/>
        <v>14184</v>
      </c>
      <c r="O24" s="34">
        <v>0</v>
      </c>
      <c r="P24" s="12">
        <v>0</v>
      </c>
      <c r="Q24" s="25">
        <f t="shared" si="1"/>
        <v>131860</v>
      </c>
      <c r="R24" s="108">
        <v>7000</v>
      </c>
      <c r="S24" s="13">
        <v>200</v>
      </c>
      <c r="T24" s="64">
        <v>0</v>
      </c>
      <c r="U24" s="61">
        <v>0</v>
      </c>
      <c r="V24" s="28">
        <v>0</v>
      </c>
      <c r="W24" s="28">
        <v>0</v>
      </c>
      <c r="X24" s="12">
        <v>12500</v>
      </c>
      <c r="Y24" s="12">
        <v>0</v>
      </c>
      <c r="Z24" s="63" t="s">
        <v>49</v>
      </c>
      <c r="AA24" s="12">
        <v>60</v>
      </c>
      <c r="AB24" s="25">
        <f t="shared" si="2"/>
        <v>19760</v>
      </c>
      <c r="AC24" s="25">
        <f t="shared" si="3"/>
        <v>112100</v>
      </c>
      <c r="AD24" s="14" t="s">
        <v>117</v>
      </c>
    </row>
    <row r="25" spans="1:30" s="16" customFormat="1" ht="24" customHeight="1">
      <c r="A25" s="18">
        <v>22</v>
      </c>
      <c r="B25" s="87">
        <v>47677</v>
      </c>
      <c r="C25" s="88" t="s">
        <v>90</v>
      </c>
      <c r="D25" s="65" t="s">
        <v>64</v>
      </c>
      <c r="E25" s="18">
        <v>8</v>
      </c>
      <c r="F25" s="18">
        <v>1</v>
      </c>
      <c r="G25" s="18">
        <v>1</v>
      </c>
      <c r="H25" s="18">
        <v>29</v>
      </c>
      <c r="I25" s="60">
        <v>64100</v>
      </c>
      <c r="J25" s="18">
        <v>0</v>
      </c>
      <c r="K25" s="12">
        <f t="shared" si="4"/>
        <v>29486</v>
      </c>
      <c r="L25" s="30">
        <v>1800</v>
      </c>
      <c r="M25" s="12">
        <f t="shared" si="5"/>
        <v>828</v>
      </c>
      <c r="N25" s="12">
        <f t="shared" si="7"/>
        <v>11538</v>
      </c>
      <c r="O25" s="31">
        <f>ROUND((V25*140%),0)</f>
        <v>13103</v>
      </c>
      <c r="P25" s="10">
        <v>0</v>
      </c>
      <c r="Q25" s="25">
        <f t="shared" si="1"/>
        <v>120855</v>
      </c>
      <c r="R25" s="108">
        <v>4000</v>
      </c>
      <c r="S25" s="13">
        <v>200</v>
      </c>
      <c r="T25" s="12">
        <v>0</v>
      </c>
      <c r="U25" s="61">
        <v>0</v>
      </c>
      <c r="V25" s="28">
        <f>ROUND(((I25+K25)*10%),0)</f>
        <v>9359</v>
      </c>
      <c r="W25" s="28">
        <f t="shared" si="6"/>
        <v>13103</v>
      </c>
      <c r="X25" s="12">
        <v>0</v>
      </c>
      <c r="Y25" s="10">
        <v>0</v>
      </c>
      <c r="Z25" s="30">
        <v>0</v>
      </c>
      <c r="AA25" s="10">
        <v>60</v>
      </c>
      <c r="AB25" s="25">
        <f t="shared" si="2"/>
        <v>26722</v>
      </c>
      <c r="AC25" s="25">
        <f t="shared" si="3"/>
        <v>94133</v>
      </c>
      <c r="AD25" s="14" t="s">
        <v>117</v>
      </c>
    </row>
    <row r="26" spans="1:30" s="16" customFormat="1" ht="24" customHeight="1">
      <c r="A26" s="18">
        <v>23</v>
      </c>
      <c r="B26" s="87">
        <v>57530</v>
      </c>
      <c r="C26" s="88" t="s">
        <v>119</v>
      </c>
      <c r="D26" s="65" t="s">
        <v>120</v>
      </c>
      <c r="E26" s="18">
        <v>7</v>
      </c>
      <c r="F26" s="18">
        <v>1</v>
      </c>
      <c r="G26" s="18">
        <v>1</v>
      </c>
      <c r="H26" s="18">
        <v>29</v>
      </c>
      <c r="I26" s="60">
        <v>58600</v>
      </c>
      <c r="J26" s="18">
        <v>0</v>
      </c>
      <c r="K26" s="12">
        <f t="shared" si="4"/>
        <v>26956</v>
      </c>
      <c r="L26" s="30">
        <v>1800</v>
      </c>
      <c r="M26" s="12">
        <f t="shared" si="5"/>
        <v>828</v>
      </c>
      <c r="N26" s="12">
        <v>0</v>
      </c>
      <c r="O26" s="31">
        <f>ROUND((V26*140%),0)</f>
        <v>11978</v>
      </c>
      <c r="P26" s="10">
        <v>0</v>
      </c>
      <c r="Q26" s="25">
        <f t="shared" si="1"/>
        <v>100162</v>
      </c>
      <c r="R26" s="108">
        <v>1000</v>
      </c>
      <c r="S26" s="13">
        <v>200</v>
      </c>
      <c r="T26" s="12">
        <f>660+156</f>
        <v>816</v>
      </c>
      <c r="U26" s="61">
        <v>154</v>
      </c>
      <c r="V26" s="28">
        <f>ROUND(((I26+K26)*10%),0)</f>
        <v>8556</v>
      </c>
      <c r="W26" s="28">
        <f>O26</f>
        <v>11978</v>
      </c>
      <c r="X26" s="12">
        <v>0</v>
      </c>
      <c r="Y26" s="10">
        <v>0</v>
      </c>
      <c r="Z26" s="30">
        <v>0</v>
      </c>
      <c r="AA26" s="10">
        <v>60</v>
      </c>
      <c r="AB26" s="25">
        <f t="shared" si="2"/>
        <v>22764</v>
      </c>
      <c r="AC26" s="25">
        <f t="shared" si="3"/>
        <v>77398</v>
      </c>
      <c r="AD26" s="14"/>
    </row>
    <row r="27" spans="1:30" ht="24" customHeight="1">
      <c r="A27" s="18">
        <v>24</v>
      </c>
      <c r="B27" s="87">
        <v>47740</v>
      </c>
      <c r="C27" s="88" t="s">
        <v>109</v>
      </c>
      <c r="D27" s="65" t="s">
        <v>65</v>
      </c>
      <c r="E27" s="18">
        <v>7</v>
      </c>
      <c r="F27" s="18">
        <v>1</v>
      </c>
      <c r="G27" s="18">
        <v>1</v>
      </c>
      <c r="H27" s="18">
        <v>29</v>
      </c>
      <c r="I27" s="60">
        <v>55200</v>
      </c>
      <c r="J27" s="18">
        <v>0</v>
      </c>
      <c r="K27" s="12">
        <f t="shared" si="4"/>
        <v>25392</v>
      </c>
      <c r="L27" s="30">
        <v>1800</v>
      </c>
      <c r="M27" s="12">
        <f t="shared" si="5"/>
        <v>828</v>
      </c>
      <c r="N27" s="12">
        <f t="shared" si="7"/>
        <v>9936</v>
      </c>
      <c r="O27" s="31">
        <f>ROUND((V27*140%),0)</f>
        <v>11283</v>
      </c>
      <c r="P27" s="10">
        <v>0</v>
      </c>
      <c r="Q27" s="25">
        <f t="shared" si="1"/>
        <v>104439</v>
      </c>
      <c r="R27" s="108">
        <v>0</v>
      </c>
      <c r="S27" s="13">
        <v>200</v>
      </c>
      <c r="T27" s="12">
        <v>0</v>
      </c>
      <c r="U27" s="61">
        <v>0</v>
      </c>
      <c r="V27" s="28">
        <f>ROUND(((I27+K27)*10%),0)</f>
        <v>8059</v>
      </c>
      <c r="W27" s="28">
        <f t="shared" si="6"/>
        <v>11283</v>
      </c>
      <c r="X27" s="12">
        <v>0</v>
      </c>
      <c r="Y27" s="10">
        <v>0</v>
      </c>
      <c r="Z27" s="30">
        <v>0</v>
      </c>
      <c r="AA27" s="10">
        <v>60</v>
      </c>
      <c r="AB27" s="25">
        <f t="shared" si="2"/>
        <v>19602</v>
      </c>
      <c r="AC27" s="25">
        <f t="shared" si="3"/>
        <v>84837</v>
      </c>
      <c r="AD27" s="14" t="s">
        <v>117</v>
      </c>
    </row>
    <row r="28" spans="1:30" ht="16.5" customHeight="1">
      <c r="A28" s="94"/>
      <c r="B28" s="95"/>
      <c r="C28" s="96" t="s">
        <v>113</v>
      </c>
      <c r="D28" s="97"/>
      <c r="E28" s="94"/>
      <c r="F28" s="94"/>
      <c r="G28" s="94"/>
      <c r="H28" s="94"/>
      <c r="I28" s="94">
        <f>SUM(I4:I27)</f>
        <v>1551173</v>
      </c>
      <c r="J28" s="94">
        <f aca="true" t="shared" si="10" ref="J28:AC28">SUM(J4:J27)</f>
        <v>0</v>
      </c>
      <c r="K28" s="99">
        <f>SUM(K4:K27)</f>
        <v>713540</v>
      </c>
      <c r="L28" s="94">
        <f t="shared" si="10"/>
        <v>57600</v>
      </c>
      <c r="M28" s="94">
        <f t="shared" si="10"/>
        <v>26496</v>
      </c>
      <c r="N28" s="94">
        <f t="shared" si="10"/>
        <v>169722</v>
      </c>
      <c r="O28" s="94">
        <f t="shared" si="10"/>
        <v>167991</v>
      </c>
      <c r="P28" s="94">
        <f t="shared" si="10"/>
        <v>0</v>
      </c>
      <c r="Q28" s="94">
        <f t="shared" si="10"/>
        <v>2686522</v>
      </c>
      <c r="R28" s="94">
        <f t="shared" si="10"/>
        <v>210000</v>
      </c>
      <c r="S28" s="94">
        <f t="shared" si="10"/>
        <v>4800</v>
      </c>
      <c r="T28" s="94">
        <f t="shared" si="10"/>
        <v>7832</v>
      </c>
      <c r="U28" s="94">
        <f t="shared" si="10"/>
        <v>3936</v>
      </c>
      <c r="V28" s="94">
        <f t="shared" si="10"/>
        <v>119994</v>
      </c>
      <c r="W28" s="94">
        <f t="shared" si="10"/>
        <v>167991</v>
      </c>
      <c r="X28" s="94">
        <f t="shared" si="10"/>
        <v>123000</v>
      </c>
      <c r="Y28" s="94">
        <f t="shared" si="10"/>
        <v>0</v>
      </c>
      <c r="Z28" s="94">
        <f t="shared" si="10"/>
        <v>0</v>
      </c>
      <c r="AA28" s="94">
        <f t="shared" si="10"/>
        <v>1500</v>
      </c>
      <c r="AB28" s="94">
        <f t="shared" si="10"/>
        <v>639053</v>
      </c>
      <c r="AC28" s="94">
        <f t="shared" si="10"/>
        <v>2047469</v>
      </c>
      <c r="AD28" s="14"/>
    </row>
    <row r="29" spans="1:30" ht="16.5" customHeight="1">
      <c r="A29" s="18">
        <v>23</v>
      </c>
      <c r="B29" s="87">
        <v>57746</v>
      </c>
      <c r="C29" s="88" t="s">
        <v>115</v>
      </c>
      <c r="D29" s="89" t="s">
        <v>116</v>
      </c>
      <c r="E29" s="60">
        <v>4</v>
      </c>
      <c r="F29" s="60">
        <v>1</v>
      </c>
      <c r="G29" s="60">
        <v>1</v>
      </c>
      <c r="H29" s="18">
        <v>29</v>
      </c>
      <c r="I29" s="94">
        <v>27900</v>
      </c>
      <c r="J29" s="94">
        <v>0</v>
      </c>
      <c r="K29" s="12">
        <f>ROUND((I29)*46%,0)</f>
        <v>12834</v>
      </c>
      <c r="L29" s="30">
        <v>1800</v>
      </c>
      <c r="M29" s="12">
        <f>ROUND((L29)*46%,0)</f>
        <v>828</v>
      </c>
      <c r="N29" s="11">
        <v>0</v>
      </c>
      <c r="O29" s="31">
        <f>ROUND((V29*140%),0)</f>
        <v>5702</v>
      </c>
      <c r="P29" s="10">
        <v>700</v>
      </c>
      <c r="Q29" s="25">
        <f aca="true" t="shared" si="11" ref="Q29:Q36">SUM(I29:P29)</f>
        <v>49764</v>
      </c>
      <c r="R29" s="108">
        <v>0</v>
      </c>
      <c r="S29" s="64">
        <v>200</v>
      </c>
      <c r="T29" s="12">
        <f>440+120</f>
        <v>560</v>
      </c>
      <c r="U29" s="61">
        <v>288</v>
      </c>
      <c r="V29" s="28">
        <f>ROUND(((I29+K29)*10%),0)</f>
        <v>4073</v>
      </c>
      <c r="W29" s="28">
        <f>O29</f>
        <v>5702</v>
      </c>
      <c r="X29" s="12">
        <v>0</v>
      </c>
      <c r="Y29" s="10">
        <v>0</v>
      </c>
      <c r="Z29" s="30">
        <v>0</v>
      </c>
      <c r="AA29" s="10">
        <v>30</v>
      </c>
      <c r="AB29" s="25">
        <f aca="true" t="shared" si="12" ref="AB29:AB36">SUM(R29:AA29)</f>
        <v>10853</v>
      </c>
      <c r="AC29" s="25">
        <f aca="true" t="shared" si="13" ref="AC29:AC36">SUM(Q29-AB29)</f>
        <v>38911</v>
      </c>
      <c r="AD29" s="14"/>
    </row>
    <row r="30" spans="1:30" ht="15.75">
      <c r="A30" s="18">
        <v>24</v>
      </c>
      <c r="B30" s="87">
        <v>48052</v>
      </c>
      <c r="C30" s="88" t="s">
        <v>66</v>
      </c>
      <c r="D30" s="17" t="s">
        <v>92</v>
      </c>
      <c r="E30" s="18">
        <v>3</v>
      </c>
      <c r="F30" s="18">
        <v>1</v>
      </c>
      <c r="G30" s="18">
        <v>1</v>
      </c>
      <c r="H30" s="18">
        <v>29</v>
      </c>
      <c r="I30" s="94">
        <v>31100</v>
      </c>
      <c r="J30" s="18">
        <v>0</v>
      </c>
      <c r="K30" s="12">
        <f aca="true" t="shared" si="14" ref="K30:K36">ROUND((I30)*46%,0)</f>
        <v>14306</v>
      </c>
      <c r="L30" s="30">
        <v>1800</v>
      </c>
      <c r="M30" s="12">
        <f aca="true" t="shared" si="15" ref="M30:M36">ROUND((L30)*46%,0)</f>
        <v>828</v>
      </c>
      <c r="N30" s="11">
        <v>0</v>
      </c>
      <c r="O30" s="31">
        <f>ROUND((V30*140%),0)</f>
        <v>6357</v>
      </c>
      <c r="P30" s="10">
        <v>0</v>
      </c>
      <c r="Q30" s="25">
        <f t="shared" si="11"/>
        <v>54391</v>
      </c>
      <c r="R30" s="108">
        <v>0</v>
      </c>
      <c r="S30" s="64">
        <v>200</v>
      </c>
      <c r="T30" s="12">
        <f>440+120</f>
        <v>560</v>
      </c>
      <c r="U30" s="61">
        <v>1109</v>
      </c>
      <c r="V30" s="28">
        <f>ROUND(((I30+K30)*10%),0)</f>
        <v>4541</v>
      </c>
      <c r="W30" s="28">
        <f t="shared" si="6"/>
        <v>6357</v>
      </c>
      <c r="X30" s="12">
        <v>0</v>
      </c>
      <c r="Y30" s="10">
        <v>0</v>
      </c>
      <c r="Z30" s="30">
        <v>0</v>
      </c>
      <c r="AA30" s="10">
        <v>30</v>
      </c>
      <c r="AB30" s="25">
        <f t="shared" si="12"/>
        <v>12797</v>
      </c>
      <c r="AC30" s="25">
        <f t="shared" si="13"/>
        <v>41594</v>
      </c>
      <c r="AD30" s="14"/>
    </row>
    <row r="31" spans="1:30" s="2" customFormat="1" ht="15.75">
      <c r="A31" s="18">
        <v>25</v>
      </c>
      <c r="B31" s="87">
        <v>35796</v>
      </c>
      <c r="C31" s="88" t="s">
        <v>68</v>
      </c>
      <c r="D31" s="89" t="s">
        <v>67</v>
      </c>
      <c r="E31" s="60">
        <v>4</v>
      </c>
      <c r="F31" s="60">
        <v>1</v>
      </c>
      <c r="G31" s="60">
        <v>1</v>
      </c>
      <c r="H31" s="18">
        <v>29</v>
      </c>
      <c r="I31" s="60">
        <v>42200</v>
      </c>
      <c r="J31" s="60">
        <v>0</v>
      </c>
      <c r="K31" s="12">
        <f t="shared" si="14"/>
        <v>19412</v>
      </c>
      <c r="L31" s="12">
        <v>1800</v>
      </c>
      <c r="M31" s="12">
        <f t="shared" si="15"/>
        <v>828</v>
      </c>
      <c r="N31" s="12">
        <v>0</v>
      </c>
      <c r="O31" s="34">
        <v>0</v>
      </c>
      <c r="P31" s="12">
        <v>0</v>
      </c>
      <c r="Q31" s="25">
        <f t="shared" si="11"/>
        <v>64240</v>
      </c>
      <c r="R31" s="108">
        <v>9800</v>
      </c>
      <c r="S31" s="13">
        <v>200</v>
      </c>
      <c r="T31" s="12">
        <f>440+120</f>
        <v>560</v>
      </c>
      <c r="U31" s="61">
        <v>314</v>
      </c>
      <c r="V31" s="28">
        <v>0</v>
      </c>
      <c r="W31" s="28">
        <v>0</v>
      </c>
      <c r="X31" s="12">
        <v>10000</v>
      </c>
      <c r="Y31" s="12">
        <v>5000</v>
      </c>
      <c r="Z31" s="107" t="s">
        <v>132</v>
      </c>
      <c r="AA31" s="12">
        <v>30</v>
      </c>
      <c r="AB31" s="25">
        <f t="shared" si="12"/>
        <v>25904</v>
      </c>
      <c r="AC31" s="25">
        <f t="shared" si="13"/>
        <v>38336</v>
      </c>
      <c r="AD31" s="14" t="s">
        <v>117</v>
      </c>
    </row>
    <row r="32" spans="1:30" ht="21" customHeight="1">
      <c r="A32" s="18">
        <v>26</v>
      </c>
      <c r="B32" s="87">
        <v>35797</v>
      </c>
      <c r="C32" s="88" t="s">
        <v>69</v>
      </c>
      <c r="D32" s="17" t="s">
        <v>70</v>
      </c>
      <c r="E32" s="18">
        <v>4</v>
      </c>
      <c r="F32" s="18">
        <v>1</v>
      </c>
      <c r="G32" s="18">
        <v>1</v>
      </c>
      <c r="H32" s="18">
        <v>29</v>
      </c>
      <c r="I32" s="94">
        <v>42200</v>
      </c>
      <c r="J32" s="18">
        <v>0</v>
      </c>
      <c r="K32" s="12">
        <f t="shared" si="14"/>
        <v>19412</v>
      </c>
      <c r="L32" s="30">
        <v>1800</v>
      </c>
      <c r="M32" s="12">
        <f t="shared" si="15"/>
        <v>828</v>
      </c>
      <c r="N32" s="12">
        <f>ROUND(((I32)*18%),0)</f>
        <v>7596</v>
      </c>
      <c r="O32" s="31">
        <v>0</v>
      </c>
      <c r="P32" s="10">
        <v>0</v>
      </c>
      <c r="Q32" s="25">
        <f t="shared" si="11"/>
        <v>71836</v>
      </c>
      <c r="R32" s="108">
        <v>0</v>
      </c>
      <c r="S32" s="13">
        <v>200</v>
      </c>
      <c r="T32" s="12">
        <v>0</v>
      </c>
      <c r="U32" s="61">
        <v>0</v>
      </c>
      <c r="V32" s="28">
        <v>0</v>
      </c>
      <c r="W32" s="28">
        <v>0</v>
      </c>
      <c r="X32" s="12">
        <v>25000</v>
      </c>
      <c r="Y32" s="10">
        <v>0</v>
      </c>
      <c r="Z32" s="30">
        <v>0</v>
      </c>
      <c r="AA32" s="10">
        <v>30</v>
      </c>
      <c r="AB32" s="25">
        <f t="shared" si="12"/>
        <v>25230</v>
      </c>
      <c r="AC32" s="25">
        <f t="shared" si="13"/>
        <v>46606</v>
      </c>
      <c r="AD32" s="14"/>
    </row>
    <row r="33" spans="1:30" ht="15.75">
      <c r="A33" s="18">
        <v>27</v>
      </c>
      <c r="B33" s="87">
        <v>35798</v>
      </c>
      <c r="C33" s="88" t="s">
        <v>71</v>
      </c>
      <c r="D33" s="17" t="s">
        <v>70</v>
      </c>
      <c r="E33" s="18">
        <v>4</v>
      </c>
      <c r="F33" s="18">
        <v>1</v>
      </c>
      <c r="G33" s="18">
        <v>1</v>
      </c>
      <c r="H33" s="18">
        <v>29</v>
      </c>
      <c r="I33" s="94">
        <v>42200</v>
      </c>
      <c r="J33" s="18">
        <v>0</v>
      </c>
      <c r="K33" s="12">
        <f t="shared" si="14"/>
        <v>19412</v>
      </c>
      <c r="L33" s="30">
        <v>1800</v>
      </c>
      <c r="M33" s="12">
        <f t="shared" si="15"/>
        <v>828</v>
      </c>
      <c r="N33" s="10">
        <v>0</v>
      </c>
      <c r="O33" s="31">
        <v>0</v>
      </c>
      <c r="P33" s="10">
        <v>0</v>
      </c>
      <c r="Q33" s="25">
        <f t="shared" si="11"/>
        <v>64240</v>
      </c>
      <c r="R33" s="108">
        <v>0</v>
      </c>
      <c r="S33" s="13">
        <v>200</v>
      </c>
      <c r="T33" s="12">
        <f>440+120</f>
        <v>560</v>
      </c>
      <c r="U33" s="61">
        <v>654</v>
      </c>
      <c r="V33" s="28">
        <v>0</v>
      </c>
      <c r="W33" s="28">
        <v>0</v>
      </c>
      <c r="X33" s="12">
        <v>15000</v>
      </c>
      <c r="Y33" s="10">
        <v>0</v>
      </c>
      <c r="Z33" s="33" t="s">
        <v>49</v>
      </c>
      <c r="AA33" s="10">
        <v>30</v>
      </c>
      <c r="AB33" s="25">
        <f t="shared" si="12"/>
        <v>16444</v>
      </c>
      <c r="AC33" s="25">
        <f t="shared" si="13"/>
        <v>47796</v>
      </c>
      <c r="AD33" s="14"/>
    </row>
    <row r="34" spans="1:30" s="19" customFormat="1" ht="15.75">
      <c r="A34" s="18">
        <v>28</v>
      </c>
      <c r="B34" s="87">
        <v>35404</v>
      </c>
      <c r="C34" s="88" t="s">
        <v>72</v>
      </c>
      <c r="D34" s="17" t="s">
        <v>70</v>
      </c>
      <c r="E34" s="18">
        <v>3</v>
      </c>
      <c r="F34" s="18">
        <v>1</v>
      </c>
      <c r="G34" s="18">
        <v>1</v>
      </c>
      <c r="H34" s="18">
        <v>29</v>
      </c>
      <c r="I34" s="60">
        <v>38300</v>
      </c>
      <c r="J34" s="18">
        <v>0</v>
      </c>
      <c r="K34" s="12">
        <f t="shared" si="14"/>
        <v>17618</v>
      </c>
      <c r="L34" s="30">
        <v>1800</v>
      </c>
      <c r="M34" s="12">
        <f t="shared" si="15"/>
        <v>828</v>
      </c>
      <c r="N34" s="12">
        <f>ROUND(((I34)*18%),0)</f>
        <v>6894</v>
      </c>
      <c r="O34" s="31">
        <v>0</v>
      </c>
      <c r="P34" s="11">
        <v>0</v>
      </c>
      <c r="Q34" s="25">
        <f t="shared" si="11"/>
        <v>65440</v>
      </c>
      <c r="R34" s="108">
        <v>5300</v>
      </c>
      <c r="S34" s="73">
        <v>200</v>
      </c>
      <c r="T34" s="74">
        <v>0</v>
      </c>
      <c r="U34" s="61">
        <v>0</v>
      </c>
      <c r="V34" s="28">
        <v>0</v>
      </c>
      <c r="W34" s="28">
        <v>0</v>
      </c>
      <c r="X34" s="74">
        <v>12000</v>
      </c>
      <c r="Y34" s="11">
        <v>0</v>
      </c>
      <c r="Z34" s="35">
        <v>0</v>
      </c>
      <c r="AA34" s="11">
        <v>30</v>
      </c>
      <c r="AB34" s="25">
        <f t="shared" si="12"/>
        <v>17530</v>
      </c>
      <c r="AC34" s="25">
        <f t="shared" si="13"/>
        <v>47910</v>
      </c>
      <c r="AD34" s="14" t="s">
        <v>117</v>
      </c>
    </row>
    <row r="35" spans="1:30" ht="15.75">
      <c r="A35" s="18">
        <v>29</v>
      </c>
      <c r="B35" s="87">
        <v>37440</v>
      </c>
      <c r="C35" s="88" t="s">
        <v>73</v>
      </c>
      <c r="D35" s="17" t="s">
        <v>70</v>
      </c>
      <c r="E35" s="18">
        <v>4</v>
      </c>
      <c r="F35" s="18">
        <v>1</v>
      </c>
      <c r="G35" s="18">
        <v>1</v>
      </c>
      <c r="H35" s="18">
        <v>29</v>
      </c>
      <c r="I35" s="94">
        <v>42200</v>
      </c>
      <c r="J35" s="18">
        <v>0</v>
      </c>
      <c r="K35" s="12">
        <f t="shared" si="14"/>
        <v>19412</v>
      </c>
      <c r="L35" s="30">
        <v>1800</v>
      </c>
      <c r="M35" s="12">
        <f t="shared" si="15"/>
        <v>828</v>
      </c>
      <c r="N35" s="12">
        <f>ROUND(((I35)*18%),0)</f>
        <v>7596</v>
      </c>
      <c r="O35" s="31">
        <v>0</v>
      </c>
      <c r="P35" s="11">
        <v>0</v>
      </c>
      <c r="Q35" s="25">
        <f t="shared" si="11"/>
        <v>71836</v>
      </c>
      <c r="R35" s="108">
        <v>24900</v>
      </c>
      <c r="S35" s="73">
        <v>200</v>
      </c>
      <c r="T35" s="74">
        <v>0</v>
      </c>
      <c r="U35" s="61">
        <v>0</v>
      </c>
      <c r="V35" s="28">
        <v>0</v>
      </c>
      <c r="W35" s="28">
        <v>0</v>
      </c>
      <c r="X35" s="74">
        <v>10000</v>
      </c>
      <c r="Y35" s="11">
        <v>0</v>
      </c>
      <c r="Z35" s="35">
        <v>0</v>
      </c>
      <c r="AA35" s="11">
        <v>30</v>
      </c>
      <c r="AB35" s="25">
        <f t="shared" si="12"/>
        <v>35130</v>
      </c>
      <c r="AC35" s="25">
        <f t="shared" si="13"/>
        <v>36706</v>
      </c>
      <c r="AD35" s="14"/>
    </row>
    <row r="36" spans="1:30" ht="21" customHeight="1">
      <c r="A36" s="18">
        <v>30</v>
      </c>
      <c r="B36" s="87">
        <v>35683</v>
      </c>
      <c r="C36" s="88" t="s">
        <v>91</v>
      </c>
      <c r="D36" s="17" t="s">
        <v>70</v>
      </c>
      <c r="E36" s="18">
        <v>3</v>
      </c>
      <c r="F36" s="18">
        <v>1</v>
      </c>
      <c r="G36" s="18">
        <v>1</v>
      </c>
      <c r="H36" s="18">
        <v>29</v>
      </c>
      <c r="I36" s="60">
        <v>35000</v>
      </c>
      <c r="J36" s="18">
        <v>0</v>
      </c>
      <c r="K36" s="12">
        <f t="shared" si="14"/>
        <v>16100</v>
      </c>
      <c r="L36" s="30">
        <v>1800</v>
      </c>
      <c r="M36" s="12">
        <f t="shared" si="15"/>
        <v>828</v>
      </c>
      <c r="N36" s="12">
        <f>ROUND(((I36)*18%),0)</f>
        <v>6300</v>
      </c>
      <c r="O36" s="31">
        <v>0</v>
      </c>
      <c r="P36" s="11">
        <v>0</v>
      </c>
      <c r="Q36" s="25">
        <f t="shared" si="11"/>
        <v>60028</v>
      </c>
      <c r="R36" s="108">
        <v>0</v>
      </c>
      <c r="S36" s="73">
        <v>200</v>
      </c>
      <c r="T36" s="74">
        <v>0</v>
      </c>
      <c r="U36" s="61">
        <v>0</v>
      </c>
      <c r="V36" s="28">
        <v>0</v>
      </c>
      <c r="W36" s="28">
        <v>0</v>
      </c>
      <c r="X36" s="74">
        <v>7000</v>
      </c>
      <c r="Y36" s="11">
        <v>0</v>
      </c>
      <c r="Z36" s="35">
        <v>0</v>
      </c>
      <c r="AA36" s="11">
        <v>30</v>
      </c>
      <c r="AB36" s="25">
        <f t="shared" si="12"/>
        <v>7230</v>
      </c>
      <c r="AC36" s="25">
        <f t="shared" si="13"/>
        <v>52798</v>
      </c>
      <c r="AD36" s="14" t="s">
        <v>117</v>
      </c>
    </row>
    <row r="37" spans="1:30" ht="21" customHeight="1">
      <c r="A37" s="94"/>
      <c r="B37" s="95"/>
      <c r="C37" s="96" t="s">
        <v>114</v>
      </c>
      <c r="D37" s="98"/>
      <c r="E37" s="94"/>
      <c r="F37" s="18"/>
      <c r="G37" s="18"/>
      <c r="H37" s="18"/>
      <c r="I37" s="94">
        <f>SUM(I29:I36)</f>
        <v>301100</v>
      </c>
      <c r="J37" s="94">
        <f aca="true" t="shared" si="16" ref="J37:AC37">SUM(J29:J36)</f>
        <v>0</v>
      </c>
      <c r="K37" s="94">
        <f t="shared" si="16"/>
        <v>138506</v>
      </c>
      <c r="L37" s="94">
        <f t="shared" si="16"/>
        <v>14400</v>
      </c>
      <c r="M37" s="94">
        <f t="shared" si="16"/>
        <v>6624</v>
      </c>
      <c r="N37" s="94">
        <f t="shared" si="16"/>
        <v>28386</v>
      </c>
      <c r="O37" s="94">
        <f t="shared" si="16"/>
        <v>12059</v>
      </c>
      <c r="P37" s="94">
        <f t="shared" si="16"/>
        <v>700</v>
      </c>
      <c r="Q37" s="94">
        <f t="shared" si="16"/>
        <v>501775</v>
      </c>
      <c r="R37" s="94">
        <f>SUM(R29:R36)</f>
        <v>40000</v>
      </c>
      <c r="S37" s="94">
        <f t="shared" si="16"/>
        <v>1600</v>
      </c>
      <c r="T37" s="94">
        <f t="shared" si="16"/>
        <v>2240</v>
      </c>
      <c r="U37" s="94">
        <f t="shared" si="16"/>
        <v>2365</v>
      </c>
      <c r="V37" s="94">
        <f t="shared" si="16"/>
        <v>8614</v>
      </c>
      <c r="W37" s="94">
        <f t="shared" si="16"/>
        <v>12059</v>
      </c>
      <c r="X37" s="94">
        <f t="shared" si="16"/>
        <v>79000</v>
      </c>
      <c r="Y37" s="94">
        <f t="shared" si="16"/>
        <v>5000</v>
      </c>
      <c r="Z37" s="94">
        <f t="shared" si="16"/>
        <v>0</v>
      </c>
      <c r="AA37" s="94">
        <f t="shared" si="16"/>
        <v>240</v>
      </c>
      <c r="AB37" s="94">
        <f t="shared" si="16"/>
        <v>151118</v>
      </c>
      <c r="AC37" s="94">
        <f t="shared" si="16"/>
        <v>350657</v>
      </c>
      <c r="AD37" s="14"/>
    </row>
    <row r="38" spans="1:30" s="81" customFormat="1" ht="15.75">
      <c r="A38" s="78"/>
      <c r="B38" s="79"/>
      <c r="C38" s="84" t="s">
        <v>100</v>
      </c>
      <c r="D38" s="82"/>
      <c r="E38" s="82"/>
      <c r="F38" s="82"/>
      <c r="G38" s="82"/>
      <c r="H38" s="82"/>
      <c r="I38" s="83">
        <f>I28+I37</f>
        <v>1852273</v>
      </c>
      <c r="J38" s="83">
        <f aca="true" t="shared" si="17" ref="J38:AC38">J28+J37</f>
        <v>0</v>
      </c>
      <c r="K38" s="83">
        <f t="shared" si="17"/>
        <v>852046</v>
      </c>
      <c r="L38" s="83">
        <f t="shared" si="17"/>
        <v>72000</v>
      </c>
      <c r="M38" s="83">
        <f t="shared" si="17"/>
        <v>33120</v>
      </c>
      <c r="N38" s="83">
        <f t="shared" si="17"/>
        <v>198108</v>
      </c>
      <c r="O38" s="83">
        <f t="shared" si="17"/>
        <v>180050</v>
      </c>
      <c r="P38" s="83">
        <f t="shared" si="17"/>
        <v>700</v>
      </c>
      <c r="Q38" s="83">
        <f t="shared" si="17"/>
        <v>3188297</v>
      </c>
      <c r="R38" s="83">
        <f>R28+R37</f>
        <v>250000</v>
      </c>
      <c r="S38" s="83">
        <f t="shared" si="17"/>
        <v>6400</v>
      </c>
      <c r="T38" s="83">
        <f t="shared" si="17"/>
        <v>10072</v>
      </c>
      <c r="U38" s="83">
        <f t="shared" si="17"/>
        <v>6301</v>
      </c>
      <c r="V38" s="83">
        <f t="shared" si="17"/>
        <v>128608</v>
      </c>
      <c r="W38" s="83">
        <f t="shared" si="17"/>
        <v>180050</v>
      </c>
      <c r="X38" s="83">
        <f t="shared" si="17"/>
        <v>202000</v>
      </c>
      <c r="Y38" s="83">
        <f t="shared" si="17"/>
        <v>5000</v>
      </c>
      <c r="Z38" s="83">
        <f t="shared" si="17"/>
        <v>0</v>
      </c>
      <c r="AA38" s="83">
        <f t="shared" si="17"/>
        <v>1740</v>
      </c>
      <c r="AB38" s="83">
        <f t="shared" si="17"/>
        <v>790171</v>
      </c>
      <c r="AC38" s="83">
        <f t="shared" si="17"/>
        <v>2398126</v>
      </c>
      <c r="AD38" s="80"/>
    </row>
    <row r="39" spans="1:30" ht="15.75">
      <c r="A39" s="36"/>
      <c r="B39" s="37"/>
      <c r="C39" s="36"/>
      <c r="D39" s="24" t="s">
        <v>134</v>
      </c>
      <c r="E39" s="38"/>
      <c r="F39" s="38"/>
      <c r="G39" s="38"/>
      <c r="H39" s="38"/>
      <c r="I39" s="39"/>
      <c r="J39" s="40"/>
      <c r="K39" s="9"/>
      <c r="L39" s="9"/>
      <c r="M39" s="9"/>
      <c r="N39" s="41"/>
      <c r="O39" s="9"/>
      <c r="P39" s="40"/>
      <c r="Q39" s="5"/>
      <c r="R39" s="4"/>
      <c r="S39" s="40"/>
      <c r="T39" s="42"/>
      <c r="U39" s="9"/>
      <c r="V39" s="43"/>
      <c r="W39" s="43"/>
      <c r="X39" s="42"/>
      <c r="Y39" s="9"/>
      <c r="Z39" s="44"/>
      <c r="AA39" s="9"/>
      <c r="AB39" s="5"/>
      <c r="AC39" s="5"/>
      <c r="AD39" s="38"/>
    </row>
    <row r="40" spans="1:30" ht="15.75">
      <c r="A40" s="36"/>
      <c r="B40" s="37"/>
      <c r="C40" s="36"/>
      <c r="D40" s="24" t="s">
        <v>135</v>
      </c>
      <c r="E40" s="46"/>
      <c r="F40" s="46"/>
      <c r="G40" s="46"/>
      <c r="H40" s="46"/>
      <c r="I40" s="39"/>
      <c r="J40" s="46"/>
      <c r="K40" s="24"/>
      <c r="L40" s="24"/>
      <c r="M40" s="24"/>
      <c r="N40" s="41"/>
      <c r="O40" s="24"/>
      <c r="P40" s="46"/>
      <c r="Q40" s="22"/>
      <c r="R40" s="47"/>
      <c r="S40" s="46"/>
      <c r="T40" s="48"/>
      <c r="U40" s="24"/>
      <c r="V40" s="49"/>
      <c r="W40" s="119"/>
      <c r="X40" s="129"/>
      <c r="Y40" s="130"/>
      <c r="Z40" s="50"/>
      <c r="AA40" s="24"/>
      <c r="AB40" s="22"/>
      <c r="AC40" s="22"/>
      <c r="AD40" s="46"/>
    </row>
    <row r="41" spans="1:30" ht="15.75">
      <c r="A41" s="36"/>
      <c r="B41" s="37"/>
      <c r="C41" s="69" t="s">
        <v>89</v>
      </c>
      <c r="D41" s="4"/>
      <c r="E41" s="137"/>
      <c r="F41" s="138"/>
      <c r="G41" s="139"/>
      <c r="H41" s="38"/>
      <c r="I41" s="147"/>
      <c r="J41" s="148"/>
      <c r="K41" s="77" t="s">
        <v>96</v>
      </c>
      <c r="L41" s="9"/>
      <c r="M41" s="9"/>
      <c r="N41" s="8"/>
      <c r="O41" s="9"/>
      <c r="P41" s="40"/>
      <c r="Q41" s="5"/>
      <c r="R41" s="4"/>
      <c r="S41" s="40"/>
      <c r="T41" s="42"/>
      <c r="U41" s="9"/>
      <c r="V41" s="43"/>
      <c r="W41" s="122"/>
      <c r="X41" s="132"/>
      <c r="Y41" s="133"/>
      <c r="Z41" s="44"/>
      <c r="AA41" s="9"/>
      <c r="AB41" s="5"/>
      <c r="AC41" s="5"/>
      <c r="AD41" s="38"/>
    </row>
    <row r="42" spans="1:30" ht="15.75">
      <c r="A42" s="69">
        <v>1</v>
      </c>
      <c r="B42" s="70"/>
      <c r="C42" s="69" t="s">
        <v>25</v>
      </c>
      <c r="D42" s="68">
        <f>R38</f>
        <v>250000</v>
      </c>
      <c r="E42" s="149">
        <f>D42+D43</f>
        <v>256400</v>
      </c>
      <c r="F42" s="150"/>
      <c r="G42" s="151"/>
      <c r="H42" s="76" t="s">
        <v>93</v>
      </c>
      <c r="I42" s="159">
        <v>3188297</v>
      </c>
      <c r="J42" s="160"/>
      <c r="K42" s="9">
        <f>I42-Q38</f>
        <v>0</v>
      </c>
      <c r="L42" s="9"/>
      <c r="M42" s="9"/>
      <c r="N42" s="41"/>
      <c r="O42" s="9"/>
      <c r="P42" s="40"/>
      <c r="Q42" s="5"/>
      <c r="R42" s="4"/>
      <c r="S42" s="40"/>
      <c r="T42" s="42"/>
      <c r="U42" s="9"/>
      <c r="V42" s="20"/>
      <c r="W42" s="122"/>
      <c r="X42" s="132"/>
      <c r="Y42" s="133"/>
      <c r="Z42" s="44"/>
      <c r="AA42" s="9"/>
      <c r="AB42" s="5"/>
      <c r="AC42" s="5"/>
      <c r="AD42" s="38"/>
    </row>
    <row r="43" spans="1:30" ht="14.25" customHeight="1">
      <c r="A43" s="67">
        <v>2</v>
      </c>
      <c r="B43" s="71"/>
      <c r="C43" s="67" t="s">
        <v>26</v>
      </c>
      <c r="D43" s="67">
        <f>S38</f>
        <v>6400</v>
      </c>
      <c r="E43" s="152"/>
      <c r="F43" s="153"/>
      <c r="G43" s="154"/>
      <c r="H43" s="76" t="s">
        <v>94</v>
      </c>
      <c r="I43" s="157">
        <v>790171</v>
      </c>
      <c r="J43" s="158"/>
      <c r="K43" s="75">
        <f>I43-AB38</f>
        <v>0</v>
      </c>
      <c r="L43" s="66"/>
      <c r="M43" s="66"/>
      <c r="N43" s="66"/>
      <c r="O43" s="66"/>
      <c r="P43" s="66"/>
      <c r="Q43" s="66"/>
      <c r="R43" s="66"/>
      <c r="S43" s="66"/>
      <c r="T43" s="66"/>
      <c r="U43" s="92"/>
      <c r="V43" s="20"/>
      <c r="W43" s="125"/>
      <c r="X43" s="135"/>
      <c r="Y43" s="136"/>
      <c r="Z43" s="66"/>
      <c r="AA43" s="66"/>
      <c r="AB43" s="66"/>
      <c r="AC43" s="66"/>
      <c r="AD43" s="66"/>
    </row>
    <row r="44" spans="1:30" ht="15.75">
      <c r="A44" s="67">
        <v>3</v>
      </c>
      <c r="B44" s="71"/>
      <c r="C44" s="67" t="s">
        <v>98</v>
      </c>
      <c r="D44" s="67">
        <f>T38</f>
        <v>10072</v>
      </c>
      <c r="E44" s="149">
        <f>D44+D45</f>
        <v>16373</v>
      </c>
      <c r="F44" s="150"/>
      <c r="G44" s="151"/>
      <c r="H44" s="76" t="s">
        <v>95</v>
      </c>
      <c r="I44" s="157">
        <v>2398126</v>
      </c>
      <c r="J44" s="158"/>
      <c r="K44" s="75">
        <f>I44-AC38</f>
        <v>0</v>
      </c>
      <c r="L44" s="66"/>
      <c r="M44" s="66"/>
      <c r="N44" s="66"/>
      <c r="O44" s="66"/>
      <c r="P44" s="72"/>
      <c r="Q44" s="72"/>
      <c r="R44" s="72"/>
      <c r="S44" s="66"/>
      <c r="T44" s="66"/>
      <c r="U44" s="92"/>
      <c r="V44" s="66"/>
      <c r="W44" s="109" t="s">
        <v>74</v>
      </c>
      <c r="X44" s="115"/>
      <c r="Y44" s="116"/>
      <c r="Z44" s="66"/>
      <c r="AA44" s="66"/>
      <c r="AB44" s="66"/>
      <c r="AC44" s="66"/>
      <c r="AD44" s="66"/>
    </row>
    <row r="45" spans="1:30" ht="15.75">
      <c r="A45" s="67">
        <v>4</v>
      </c>
      <c r="B45" s="71"/>
      <c r="C45" s="67" t="s">
        <v>99</v>
      </c>
      <c r="D45" s="67">
        <f>U38</f>
        <v>6301</v>
      </c>
      <c r="E45" s="152"/>
      <c r="F45" s="153"/>
      <c r="G45" s="154"/>
      <c r="H45" s="76"/>
      <c r="I45" s="147"/>
      <c r="J45" s="148"/>
      <c r="K45" s="75"/>
      <c r="L45" s="66"/>
      <c r="M45" s="66"/>
      <c r="N45" s="66"/>
      <c r="O45" s="66"/>
      <c r="P45" s="72"/>
      <c r="Q45" s="72"/>
      <c r="R45" s="72"/>
      <c r="S45" s="66"/>
      <c r="T45" s="66"/>
      <c r="U45" s="92"/>
      <c r="V45" s="66"/>
      <c r="W45" s="85"/>
      <c r="X45" s="85"/>
      <c r="Y45" s="85"/>
      <c r="Z45" s="66"/>
      <c r="AA45" s="66"/>
      <c r="AB45" s="66"/>
      <c r="AC45" s="66"/>
      <c r="AD45" s="66"/>
    </row>
    <row r="46" spans="1:30" ht="15">
      <c r="A46" s="67"/>
      <c r="B46" s="71"/>
      <c r="C46" s="67"/>
      <c r="D46" s="67"/>
      <c r="E46" s="91"/>
      <c r="F46" s="91"/>
      <c r="G46" s="91"/>
      <c r="H46" s="66"/>
      <c r="I46" s="155"/>
      <c r="J46" s="15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92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ht="15">
      <c r="A47" s="67"/>
      <c r="B47" s="90"/>
      <c r="C47" s="67"/>
      <c r="D47" s="67"/>
      <c r="E47" s="91"/>
      <c r="F47" s="91"/>
      <c r="G47" s="91"/>
      <c r="H47" s="66"/>
      <c r="I47" s="155"/>
      <c r="J47" s="15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92"/>
      <c r="V47" s="66"/>
      <c r="W47" s="66"/>
      <c r="X47" s="66"/>
      <c r="Y47" s="66"/>
      <c r="Z47" s="66"/>
      <c r="AA47" s="66"/>
      <c r="AB47" s="66"/>
      <c r="AC47" s="66"/>
      <c r="AD47" s="66"/>
    </row>
    <row r="48" ht="15">
      <c r="T48" s="93"/>
    </row>
    <row r="49" ht="15">
      <c r="T49" s="93"/>
    </row>
    <row r="50" ht="15">
      <c r="T50" s="93"/>
    </row>
    <row r="51" ht="15">
      <c r="T51" s="93"/>
    </row>
    <row r="52" ht="15">
      <c r="T52" s="93"/>
    </row>
    <row r="53" ht="15">
      <c r="T53" s="93"/>
    </row>
    <row r="54" ht="15">
      <c r="T54" s="93"/>
    </row>
    <row r="55" ht="15">
      <c r="T55" s="93"/>
    </row>
    <row r="56" ht="15">
      <c r="T56" s="93"/>
    </row>
    <row r="57" ht="15">
      <c r="T57" s="93"/>
    </row>
    <row r="58" ht="15">
      <c r="T58" s="93"/>
    </row>
    <row r="59" ht="15">
      <c r="T59" s="93"/>
    </row>
    <row r="60" ht="15">
      <c r="T60" s="93"/>
    </row>
    <row r="61" ht="15">
      <c r="T61" s="93"/>
    </row>
    <row r="62" ht="15">
      <c r="T62" s="93"/>
    </row>
    <row r="63" ht="15">
      <c r="T63" s="93"/>
    </row>
    <row r="64" ht="15">
      <c r="T64" s="93"/>
    </row>
    <row r="65" ht="15">
      <c r="T65" s="93"/>
    </row>
    <row r="66" ht="15">
      <c r="T66" s="93"/>
    </row>
    <row r="67" ht="15">
      <c r="T67" s="93"/>
    </row>
    <row r="68" ht="15">
      <c r="T68" s="93"/>
    </row>
    <row r="69" ht="15">
      <c r="T69" s="93"/>
    </row>
    <row r="70" ht="15">
      <c r="T70" s="93"/>
    </row>
    <row r="71" ht="15">
      <c r="T71" s="93"/>
    </row>
    <row r="72" ht="15">
      <c r="T72" s="93"/>
    </row>
    <row r="73" ht="15">
      <c r="T73" s="93"/>
    </row>
    <row r="74" ht="15">
      <c r="T74" s="93"/>
    </row>
    <row r="75" ht="15">
      <c r="T75" s="93"/>
    </row>
    <row r="76" ht="15">
      <c r="T76" s="93"/>
    </row>
    <row r="77" ht="15">
      <c r="T77" s="93"/>
    </row>
    <row r="78" ht="15">
      <c r="T78" s="93"/>
    </row>
    <row r="79" ht="15">
      <c r="T79" s="93"/>
    </row>
    <row r="80" ht="15">
      <c r="T80" s="93"/>
    </row>
    <row r="81" ht="15">
      <c r="T81" s="93"/>
    </row>
    <row r="82" ht="15">
      <c r="T82" s="93"/>
    </row>
    <row r="83" ht="15">
      <c r="T83" s="93"/>
    </row>
    <row r="84" ht="15">
      <c r="T84" s="93"/>
    </row>
  </sheetData>
  <sheetProtection/>
  <mergeCells count="17">
    <mergeCell ref="X44:Y44"/>
    <mergeCell ref="A1:AD1"/>
    <mergeCell ref="A2:AD2"/>
    <mergeCell ref="AD17:AD20"/>
    <mergeCell ref="AD21:AD22"/>
    <mergeCell ref="W40:W43"/>
    <mergeCell ref="X40:Y43"/>
    <mergeCell ref="E41:G41"/>
    <mergeCell ref="I41:J41"/>
    <mergeCell ref="E42:G43"/>
    <mergeCell ref="I45:J45"/>
    <mergeCell ref="I46:J46"/>
    <mergeCell ref="I47:J47"/>
    <mergeCell ref="I42:J42"/>
    <mergeCell ref="I43:J43"/>
    <mergeCell ref="E44:G45"/>
    <mergeCell ref="I44:J44"/>
  </mergeCells>
  <printOptions/>
  <pageMargins left="0.1968503937007874" right="0.31496062992125984" top="0.31496062992125984" bottom="0.35433070866141736" header="0.31496062992125984" footer="0.31496062992125984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2024-02-21T13:43:09Z</cp:lastPrinted>
  <dcterms:created xsi:type="dcterms:W3CDTF">2018-02-15T11:23:43Z</dcterms:created>
  <dcterms:modified xsi:type="dcterms:W3CDTF">2024-02-21T13:47:45Z</dcterms:modified>
  <cp:category/>
  <cp:version/>
  <cp:contentType/>
  <cp:contentStatus/>
</cp:coreProperties>
</file>